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hidePivotFieldList="1" defaultThemeVersion="124226"/>
  <mc:AlternateContent xmlns:mc="http://schemas.openxmlformats.org/markup-compatibility/2006">
    <mc:Choice Requires="x15">
      <x15ac:absPath xmlns:x15ac="http://schemas.microsoft.com/office/spreadsheetml/2010/11/ac" url="https://stoptb-my.sharepoint.com/personal/bibianaaz_stoptb_org/Documents/Desktop/"/>
    </mc:Choice>
  </mc:AlternateContent>
  <xr:revisionPtr revIDLastSave="1432" documentId="13_ncr:1_{A2ECF8EE-E7DE-4E5D-8D18-4AE3F6A5BEA8}" xr6:coauthVersionLast="47" xr6:coauthVersionMax="47" xr10:uidLastSave="{B34677DE-E46E-4AB3-91B8-600A08BF7BE6}"/>
  <bookViews>
    <workbookView xWindow="-28920" yWindow="-120" windowWidth="29040" windowHeight="1572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list'!$A$2:$R$646</definedName>
    <definedName name="_xlnm._FilterDatabase" localSheetId="2" hidden="1">'3 Diag Planning tool'!$A$3:$A$19</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list'!$A$1:$R$618</definedName>
    <definedName name="_xlnm.Print_Area" localSheetId="2">'3 Diag Planning tool'!$C$1:$P$21</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7" i="29" l="1"/>
  <c r="H145" i="29"/>
  <c r="H148" i="29"/>
  <c r="H146" i="29"/>
  <c r="G180" i="36" l="1"/>
  <c r="G39" i="36"/>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7"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J132" i="29"/>
  <c r="J133" i="29"/>
  <c r="J134" i="29"/>
  <c r="J135" i="29"/>
  <c r="J136" i="29"/>
  <c r="J137" i="29"/>
  <c r="J138" i="29"/>
  <c r="J131" i="29"/>
  <c r="P92" i="29"/>
  <c r="P91" i="29"/>
  <c r="J92" i="29"/>
  <c r="J91" i="29"/>
  <c r="J93" i="29"/>
  <c r="P101" i="29"/>
  <c r="J101" i="29"/>
  <c r="P98" i="29"/>
  <c r="P97" i="29"/>
  <c r="J98" i="29"/>
  <c r="J97" i="29"/>
  <c r="A38" i="36" l="1"/>
  <c r="J302" i="29"/>
  <c r="J398" i="29"/>
  <c r="J397" i="29"/>
  <c r="J396" i="29"/>
  <c r="J395" i="29" l="1"/>
  <c r="J399" i="29"/>
  <c r="J500" i="29"/>
  <c r="J371" i="29" l="1"/>
  <c r="J370" i="29"/>
  <c r="J369" i="29"/>
  <c r="J273" i="29"/>
  <c r="J271" i="29"/>
  <c r="J272" i="29"/>
  <c r="J235" i="29"/>
  <c r="J234" i="29"/>
  <c r="J293" i="29"/>
  <c r="J373" i="29" l="1"/>
  <c r="J524" i="29"/>
  <c r="J523" i="29"/>
  <c r="J559" i="29"/>
  <c r="J527" i="29"/>
  <c r="J510" i="29"/>
  <c r="J509" i="29"/>
  <c r="J508" i="29"/>
  <c r="J507" i="29"/>
  <c r="J506" i="29"/>
  <c r="J505" i="29"/>
  <c r="J549" i="29"/>
  <c r="J548" i="29"/>
  <c r="J241" i="29"/>
  <c r="J240" i="29"/>
  <c r="J239" i="29"/>
  <c r="J238" i="29"/>
  <c r="J236" i="29"/>
  <c r="J232" i="29"/>
  <c r="J355" i="29"/>
  <c r="J305" i="29"/>
  <c r="J304" i="29"/>
  <c r="J543" i="29"/>
  <c r="J363" i="29"/>
  <c r="J299" i="29"/>
  <c r="J295" i="29"/>
  <c r="J294" i="29"/>
  <c r="J416" i="29"/>
  <c r="J415" i="29"/>
  <c r="J417" i="29"/>
  <c r="J169" i="29"/>
  <c r="J168" i="29"/>
  <c r="J196" i="29"/>
  <c r="J394" i="29"/>
  <c r="J393" i="29"/>
  <c r="J392" i="29"/>
  <c r="J391" i="29"/>
  <c r="J390" i="29"/>
  <c r="J389" i="29"/>
  <c r="J194" i="29"/>
  <c r="G38" i="36" l="1"/>
  <c r="F38" i="36"/>
  <c r="E38" i="36"/>
  <c r="D38" i="36"/>
  <c r="C38" i="36"/>
  <c r="B38" i="36"/>
  <c r="J85" i="29"/>
  <c r="J84" i="29"/>
  <c r="J83" i="29"/>
  <c r="J82" i="29"/>
  <c r="J81" i="29"/>
  <c r="J16" i="33" l="1"/>
  <c r="C16" i="33"/>
  <c r="E16" i="33"/>
  <c r="F16" i="33"/>
  <c r="D16" i="33"/>
  <c r="H16" i="33"/>
  <c r="I16" i="33"/>
  <c r="G16" i="33"/>
  <c r="L16" i="33"/>
  <c r="K16" i="33"/>
  <c r="E7" i="33"/>
  <c r="E9" i="33"/>
  <c r="E11" i="33"/>
  <c r="E13" i="33"/>
  <c r="E15" i="33"/>
  <c r="E18" i="33"/>
  <c r="D11" i="33"/>
  <c r="F7" i="33"/>
  <c r="F9" i="33"/>
  <c r="F11" i="33"/>
  <c r="F13" i="33"/>
  <c r="F15" i="33"/>
  <c r="F18" i="33"/>
  <c r="D12" i="33"/>
  <c r="G7" i="33"/>
  <c r="G9" i="33"/>
  <c r="G11" i="33"/>
  <c r="G13" i="33"/>
  <c r="G15" i="33"/>
  <c r="G18" i="33"/>
  <c r="D13" i="33"/>
  <c r="H7" i="33"/>
  <c r="H9" i="33"/>
  <c r="H11" i="33"/>
  <c r="H13" i="33"/>
  <c r="H15" i="33"/>
  <c r="H18" i="33"/>
  <c r="D14" i="33"/>
  <c r="C13" i="33"/>
  <c r="I7" i="33"/>
  <c r="I9" i="33"/>
  <c r="I11" i="33"/>
  <c r="I13" i="33"/>
  <c r="I15" i="33"/>
  <c r="I18" i="33"/>
  <c r="D15" i="33"/>
  <c r="C14" i="33"/>
  <c r="J7" i="33"/>
  <c r="J9" i="33"/>
  <c r="J11" i="33"/>
  <c r="J13" i="33"/>
  <c r="J15" i="33"/>
  <c r="J18" i="33"/>
  <c r="D17" i="33"/>
  <c r="C15" i="33"/>
  <c r="E6" i="33"/>
  <c r="E8" i="33"/>
  <c r="E10" i="33"/>
  <c r="E12" i="33"/>
  <c r="E14" i="33"/>
  <c r="E17" i="33"/>
  <c r="E19" i="33"/>
  <c r="D18" i="33"/>
  <c r="C17" i="33"/>
  <c r="J14" i="33"/>
  <c r="D10" i="33"/>
  <c r="F6" i="33"/>
  <c r="F8" i="33"/>
  <c r="F12" i="33"/>
  <c r="F14" i="33"/>
  <c r="F17" i="33"/>
  <c r="F19" i="33"/>
  <c r="D6" i="33"/>
  <c r="D19" i="33"/>
  <c r="C18" i="33"/>
  <c r="C8" i="33"/>
  <c r="J12" i="33"/>
  <c r="C9" i="33"/>
  <c r="C11" i="33"/>
  <c r="G6" i="33"/>
  <c r="G8" i="33"/>
  <c r="G10" i="33"/>
  <c r="G12" i="33"/>
  <c r="G14" i="33"/>
  <c r="G17" i="33"/>
  <c r="G19" i="33"/>
  <c r="D7" i="33"/>
  <c r="C19" i="33"/>
  <c r="J6" i="33"/>
  <c r="J17" i="33"/>
  <c r="C10" i="33"/>
  <c r="H6" i="33"/>
  <c r="H8" i="33"/>
  <c r="H10" i="33"/>
  <c r="H12" i="33"/>
  <c r="H14" i="33"/>
  <c r="H17" i="33"/>
  <c r="H19" i="33"/>
  <c r="D8" i="33"/>
  <c r="C7" i="33"/>
  <c r="J10" i="33"/>
  <c r="J19" i="33"/>
  <c r="C12" i="33"/>
  <c r="I6" i="33"/>
  <c r="I8" i="33"/>
  <c r="I10" i="33"/>
  <c r="I12" i="33"/>
  <c r="I14" i="33"/>
  <c r="I17" i="33"/>
  <c r="I19" i="33"/>
  <c r="D9" i="33"/>
  <c r="J8" i="33"/>
  <c r="C6" i="33"/>
  <c r="J5" i="33"/>
  <c r="I5" i="33"/>
  <c r="D5" i="33"/>
  <c r="C5" i="33"/>
  <c r="H5" i="33"/>
  <c r="F5" i="33"/>
  <c r="L6" i="33"/>
  <c r="K15" i="33"/>
  <c r="L17" i="33"/>
  <c r="K17" i="33"/>
  <c r="L15" i="33"/>
  <c r="I9" i="42"/>
  <c r="I5" i="42"/>
  <c r="N16" i="33" l="1"/>
  <c r="J20" i="33"/>
  <c r="C20" i="33"/>
  <c r="N15" i="33"/>
  <c r="N17"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67" i="29"/>
  <c r="J9" i="29" l="1"/>
  <c r="J162" i="29" l="1"/>
  <c r="J161" i="29"/>
  <c r="J160" i="29"/>
  <c r="J248" i="29" l="1"/>
  <c r="J43" i="29" l="1"/>
  <c r="J112" i="29"/>
  <c r="J139" i="29"/>
  <c r="J130" i="29"/>
  <c r="J129" i="29"/>
  <c r="J128" i="29"/>
  <c r="J127" i="29"/>
  <c r="J126" i="29"/>
  <c r="J125" i="29"/>
  <c r="J124" i="29"/>
  <c r="J123" i="29"/>
  <c r="J122" i="29"/>
  <c r="J117" i="29"/>
  <c r="J107" i="29"/>
  <c r="J118" i="29"/>
  <c r="J121" i="29"/>
  <c r="J120" i="29"/>
  <c r="J119" i="29"/>
  <c r="J95" i="29"/>
  <c r="J94" i="29"/>
  <c r="H7" i="42" l="1"/>
  <c r="G7" i="42"/>
  <c r="C7" i="42"/>
  <c r="D5" i="42"/>
  <c r="F7" i="42"/>
  <c r="E7" i="42"/>
  <c r="D7" i="42"/>
  <c r="C23" i="36"/>
  <c r="C19" i="36"/>
  <c r="C14" i="36"/>
  <c r="C13" i="36"/>
  <c r="C12" i="36"/>
  <c r="C8" i="36"/>
  <c r="M13" i="33"/>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646" i="29"/>
  <c r="J645" i="29"/>
  <c r="J644" i="29"/>
  <c r="J643" i="29"/>
  <c r="J642" i="29"/>
  <c r="J641" i="29"/>
  <c r="J640" i="29"/>
  <c r="J639" i="29"/>
  <c r="J638" i="29"/>
  <c r="J637" i="29"/>
  <c r="J636" i="29"/>
  <c r="J635" i="29"/>
  <c r="J634" i="29"/>
  <c r="J633" i="29"/>
  <c r="J632" i="29"/>
  <c r="J631" i="29"/>
  <c r="J630" i="29"/>
  <c r="J629" i="29"/>
  <c r="J628" i="29"/>
  <c r="J627" i="29"/>
  <c r="J626" i="29"/>
  <c r="J625" i="29"/>
  <c r="J624" i="29"/>
  <c r="J623" i="29"/>
  <c r="J622" i="29"/>
  <c r="J621" i="29"/>
  <c r="J620" i="29"/>
  <c r="J589" i="29"/>
  <c r="J587" i="29"/>
  <c r="J586" i="29"/>
  <c r="J585" i="29"/>
  <c r="J584" i="29"/>
  <c r="J583" i="29"/>
  <c r="J582" i="29"/>
  <c r="J581" i="29"/>
  <c r="J580" i="29"/>
  <c r="J579" i="29"/>
  <c r="J578" i="29"/>
  <c r="J577" i="29"/>
  <c r="J576" i="29"/>
  <c r="J575" i="29"/>
  <c r="J573" i="29"/>
  <c r="J572" i="29"/>
  <c r="J571" i="29"/>
  <c r="J570" i="29"/>
  <c r="J569" i="29"/>
  <c r="J568" i="29"/>
  <c r="J567" i="29"/>
  <c r="J566" i="29"/>
  <c r="J565" i="29"/>
  <c r="J564" i="29"/>
  <c r="J563" i="29"/>
  <c r="J562" i="29"/>
  <c r="J558" i="29"/>
  <c r="J556" i="29"/>
  <c r="J555" i="29"/>
  <c r="J554" i="29"/>
  <c r="J553" i="29"/>
  <c r="J547" i="29"/>
  <c r="J546" i="29"/>
  <c r="J545" i="29"/>
  <c r="J542" i="29"/>
  <c r="J539" i="29"/>
  <c r="J538" i="29"/>
  <c r="J537" i="29"/>
  <c r="J536" i="29"/>
  <c r="J535" i="29"/>
  <c r="J534" i="29"/>
  <c r="J533" i="29"/>
  <c r="J531" i="29"/>
  <c r="J530" i="29"/>
  <c r="J529" i="29"/>
  <c r="J528" i="29"/>
  <c r="J526" i="29"/>
  <c r="J525" i="29"/>
  <c r="J522" i="29"/>
  <c r="J521" i="29"/>
  <c r="J518" i="29"/>
  <c r="J517" i="29"/>
  <c r="J516" i="29"/>
  <c r="J515" i="29"/>
  <c r="J514" i="29"/>
  <c r="J513" i="29"/>
  <c r="J512" i="29"/>
  <c r="J511" i="29"/>
  <c r="J504" i="29"/>
  <c r="J503" i="29"/>
  <c r="J502" i="29"/>
  <c r="J501" i="29"/>
  <c r="J496" i="29"/>
  <c r="J495" i="29"/>
  <c r="J494" i="29"/>
  <c r="J493" i="29"/>
  <c r="J492" i="29"/>
  <c r="J491" i="29"/>
  <c r="J490" i="29"/>
  <c r="J489" i="29"/>
  <c r="J488" i="29"/>
  <c r="J487" i="29"/>
  <c r="J486" i="29"/>
  <c r="J484" i="29"/>
  <c r="J483" i="29"/>
  <c r="J482"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4" i="29"/>
  <c r="J453" i="29"/>
  <c r="J452" i="29"/>
  <c r="J451" i="29"/>
  <c r="J450" i="29"/>
  <c r="J449" i="29"/>
  <c r="J448" i="29"/>
  <c r="J447" i="29"/>
  <c r="J446" i="29"/>
  <c r="J445" i="29"/>
  <c r="J444" i="29"/>
  <c r="J442" i="29"/>
  <c r="J441" i="29"/>
  <c r="J440" i="29"/>
  <c r="J439" i="29"/>
  <c r="J438" i="29"/>
  <c r="J437" i="29"/>
  <c r="J436" i="29"/>
  <c r="J435" i="29"/>
  <c r="J434" i="29"/>
  <c r="J433" i="29"/>
  <c r="J432" i="29"/>
  <c r="J431" i="29"/>
  <c r="J428" i="29"/>
  <c r="J427" i="29"/>
  <c r="J426" i="29"/>
  <c r="J425" i="29"/>
  <c r="J424" i="29"/>
  <c r="J423" i="29"/>
  <c r="J422" i="29"/>
  <c r="J421" i="29"/>
  <c r="J419" i="29"/>
  <c r="J418" i="29"/>
  <c r="J413" i="29"/>
  <c r="J412" i="29"/>
  <c r="J410" i="29"/>
  <c r="J409" i="29"/>
  <c r="J405" i="29"/>
  <c r="J404" i="29"/>
  <c r="J403" i="29"/>
  <c r="J385" i="29"/>
  <c r="J384" i="29"/>
  <c r="J383" i="29"/>
  <c r="J380" i="29"/>
  <c r="J379" i="29"/>
  <c r="J378" i="29"/>
  <c r="J377" i="29"/>
  <c r="J376" i="29"/>
  <c r="J375" i="29"/>
  <c r="J374" i="29"/>
  <c r="J372" i="29"/>
  <c r="J368" i="29"/>
  <c r="J367" i="29"/>
  <c r="J366" i="29"/>
  <c r="J365" i="29"/>
  <c r="J362" i="29"/>
  <c r="J361" i="29"/>
  <c r="J360" i="29"/>
  <c r="J358" i="29"/>
  <c r="J357" i="29"/>
  <c r="J356"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7" i="29"/>
  <c r="J326" i="29"/>
  <c r="J324" i="29"/>
  <c r="J323" i="29"/>
  <c r="J322" i="29"/>
  <c r="J321" i="29"/>
  <c r="J320" i="29"/>
  <c r="J319" i="29"/>
  <c r="J318" i="29"/>
  <c r="J317" i="29"/>
  <c r="J316" i="29"/>
  <c r="J314" i="29"/>
  <c r="J313" i="29"/>
  <c r="J312" i="29"/>
  <c r="J311" i="29"/>
  <c r="J310" i="29"/>
  <c r="J309" i="29"/>
  <c r="J308" i="29"/>
  <c r="J307" i="29"/>
  <c r="J306" i="29"/>
  <c r="J301" i="29"/>
  <c r="J300" i="29"/>
  <c r="J297" i="29"/>
  <c r="J296" i="29"/>
  <c r="J298" i="29"/>
  <c r="J292" i="29"/>
  <c r="J291" i="29"/>
  <c r="J290" i="29"/>
  <c r="J289" i="29"/>
  <c r="J288" i="29"/>
  <c r="J287" i="29"/>
  <c r="J286" i="29"/>
  <c r="J284" i="29"/>
  <c r="J283" i="29"/>
  <c r="J280" i="29"/>
  <c r="J279" i="29"/>
  <c r="J278" i="29"/>
  <c r="J276" i="29"/>
  <c r="J275" i="29"/>
  <c r="J270" i="29"/>
  <c r="J269" i="29"/>
  <c r="J268" i="29"/>
  <c r="J266" i="29"/>
  <c r="J265" i="29"/>
  <c r="J264" i="29"/>
  <c r="J263" i="29"/>
  <c r="J262" i="29"/>
  <c r="J260" i="29"/>
  <c r="J259" i="29"/>
  <c r="J258" i="29"/>
  <c r="J257" i="29"/>
  <c r="J256" i="29"/>
  <c r="J255" i="29"/>
  <c r="J254" i="29"/>
  <c r="J253" i="29"/>
  <c r="J252" i="29"/>
  <c r="J251" i="29"/>
  <c r="J250" i="29"/>
  <c r="J247" i="29"/>
  <c r="J246" i="29"/>
  <c r="J244" i="29"/>
  <c r="J243" i="29"/>
  <c r="J237" i="29"/>
  <c r="J233" i="29"/>
  <c r="J231" i="29"/>
  <c r="J230" i="29"/>
  <c r="J229" i="29"/>
  <c r="J228" i="29"/>
  <c r="J227" i="29"/>
  <c r="J226" i="29"/>
  <c r="J225" i="29"/>
  <c r="J224" i="29"/>
  <c r="J223" i="29"/>
  <c r="J222" i="29"/>
  <c r="J221" i="29"/>
  <c r="J220" i="29"/>
  <c r="J219" i="29"/>
  <c r="J218" i="29"/>
  <c r="J217" i="29"/>
  <c r="J215" i="29"/>
  <c r="J214" i="29"/>
  <c r="H213" i="29"/>
  <c r="G248" i="36" s="1"/>
  <c r="J212" i="29"/>
  <c r="P211" i="29"/>
  <c r="E246" i="36" s="1"/>
  <c r="H211" i="29"/>
  <c r="G246" i="36" s="1"/>
  <c r="H210" i="29"/>
  <c r="G245" i="36" s="1"/>
  <c r="J209" i="29"/>
  <c r="J208" i="29"/>
  <c r="J207" i="29"/>
  <c r="J205" i="29"/>
  <c r="J204" i="29"/>
  <c r="J203" i="29"/>
  <c r="J202" i="29"/>
  <c r="J201" i="29"/>
  <c r="J200" i="29"/>
  <c r="J199" i="29"/>
  <c r="J198" i="29"/>
  <c r="J197" i="29"/>
  <c r="J195" i="29"/>
  <c r="J193" i="29"/>
  <c r="J192" i="29"/>
  <c r="J191" i="29"/>
  <c r="J188" i="29"/>
  <c r="J187" i="29"/>
  <c r="J186" i="29"/>
  <c r="J185" i="29"/>
  <c r="J184" i="29"/>
  <c r="J183" i="29"/>
  <c r="J182" i="29"/>
  <c r="J181" i="29"/>
  <c r="J180" i="29"/>
  <c r="J179" i="29"/>
  <c r="J178" i="29"/>
  <c r="J177" i="29"/>
  <c r="J176" i="29"/>
  <c r="J175" i="29"/>
  <c r="J174" i="29"/>
  <c r="J173" i="29"/>
  <c r="J172" i="29"/>
  <c r="J170" i="29"/>
  <c r="J166" i="29"/>
  <c r="J165" i="29"/>
  <c r="J164" i="29"/>
  <c r="J159" i="29"/>
  <c r="J158" i="29"/>
  <c r="J157" i="29"/>
  <c r="J156" i="29"/>
  <c r="J155" i="29"/>
  <c r="J154" i="29"/>
  <c r="J153" i="29"/>
  <c r="J152" i="29"/>
  <c r="J151" i="29"/>
  <c r="J149" i="29"/>
  <c r="J148" i="29"/>
  <c r="J147" i="29"/>
  <c r="J146" i="29"/>
  <c r="J145" i="29"/>
  <c r="J142" i="29"/>
  <c r="J116" i="29"/>
  <c r="J115" i="29"/>
  <c r="J114" i="29"/>
  <c r="J113" i="29"/>
  <c r="J111" i="29"/>
  <c r="J110" i="29"/>
  <c r="J109" i="29"/>
  <c r="J108" i="29"/>
  <c r="J106" i="29"/>
  <c r="J105" i="29"/>
  <c r="J104" i="29"/>
  <c r="J102" i="29"/>
  <c r="J99" i="29"/>
  <c r="J100" i="29"/>
  <c r="J96"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F10" i="33" l="1"/>
  <c r="I20" i="33"/>
  <c r="J213" i="29"/>
  <c r="J210" i="29"/>
  <c r="J211" i="29"/>
  <c r="J7" i="42"/>
  <c r="L8" i="33"/>
  <c r="H38" i="36" a="1"/>
  <c r="C15" i="36"/>
  <c r="D6" i="42"/>
  <c r="D10" i="42" s="1"/>
  <c r="G6" i="42"/>
  <c r="F6" i="42"/>
  <c r="H6" i="42"/>
  <c r="C5" i="42"/>
  <c r="E5" i="42"/>
  <c r="C6" i="42"/>
  <c r="E6" i="42"/>
  <c r="H5" i="42"/>
  <c r="G5" i="42"/>
  <c r="K9" i="33"/>
  <c r="L13" i="33"/>
  <c r="K19" i="33"/>
  <c r="L9" i="33"/>
  <c r="K11" i="33"/>
  <c r="G5" i="33"/>
  <c r="K8" i="33"/>
  <c r="C27" i="36"/>
  <c r="C22" i="36"/>
  <c r="C24" i="36"/>
  <c r="C21" i="36"/>
  <c r="C25" i="36"/>
  <c r="C20" i="36"/>
  <c r="E5" i="33"/>
  <c r="K18" i="33"/>
  <c r="L18" i="33"/>
  <c r="C29" i="36"/>
  <c r="C30" i="36"/>
  <c r="K13" i="33"/>
  <c r="K12" i="33"/>
  <c r="K6" i="33"/>
  <c r="L5" i="33"/>
  <c r="K10" i="33"/>
  <c r="K5" i="33"/>
  <c r="L14" i="33"/>
  <c r="L12" i="33"/>
  <c r="K14" i="33"/>
  <c r="C26" i="36"/>
  <c r="L11" i="33"/>
  <c r="C28" i="36"/>
  <c r="L19" i="33"/>
  <c r="K20" i="33" l="1"/>
  <c r="L10" i="33"/>
  <c r="N10"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H43" i="36"/>
  <c r="H55" i="36"/>
  <c r="H67" i="36"/>
  <c r="H79" i="36"/>
  <c r="B44" i="38" s="1" a="1"/>
  <c r="B44" i="38" s="1"/>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H49" i="36"/>
  <c r="H61" i="36"/>
  <c r="H73" i="36"/>
  <c r="B38" i="38" s="1" a="1"/>
  <c r="H85" i="36"/>
  <c r="B50" i="38" s="1" a="1"/>
  <c r="H97" i="36"/>
  <c r="B62" i="38" s="1" a="1"/>
  <c r="H109" i="36"/>
  <c r="H121" i="36"/>
  <c r="N19" i="33"/>
  <c r="N13" i="33"/>
  <c r="N9" i="33"/>
  <c r="N8" i="33"/>
  <c r="N11" i="33"/>
  <c r="N14" i="33"/>
  <c r="N12" i="33"/>
  <c r="F20" i="33"/>
  <c r="N6" i="33"/>
  <c r="D20" i="33"/>
  <c r="E20" i="33"/>
  <c r="N18" i="33"/>
  <c r="G20" i="33"/>
  <c r="H20" i="33"/>
  <c r="N5" i="33"/>
  <c r="A3" i="38" a="1"/>
  <c r="B20" i="38" a="1"/>
  <c r="B54" i="38" a="1"/>
  <c r="A73" i="38" a="1"/>
  <c r="A53" i="38" a="1"/>
  <c r="B4" i="38" a="1"/>
  <c r="A72" i="38" l="1"/>
  <c r="B68" i="38" a="1"/>
  <c r="B68" i="38" s="1"/>
  <c r="A73" i="38"/>
  <c r="B78" i="38"/>
  <c r="A77" i="38" a="1"/>
  <c r="A77" i="38" s="1"/>
  <c r="A80" i="38" a="1"/>
  <c r="A80" i="38" s="1"/>
  <c r="A79" i="38" a="1"/>
  <c r="A79" i="38" s="1"/>
  <c r="B79" i="38" a="1"/>
  <c r="B79" i="38" s="1"/>
  <c r="A78" i="38" a="1"/>
  <c r="A78" i="38" s="1"/>
  <c r="A75" i="38" a="1"/>
  <c r="A75" i="38" s="1"/>
  <c r="N21" i="33"/>
  <c r="N22" i="33"/>
  <c r="N20" i="33"/>
  <c r="L20" i="33"/>
  <c r="J10" i="42"/>
  <c r="A53" i="38"/>
  <c r="B4" i="38"/>
  <c r="B57" i="38"/>
  <c r="B20" i="38"/>
  <c r="A49" i="38"/>
  <c r="B54" i="38"/>
  <c r="B27" i="38"/>
  <c r="B62" i="38"/>
  <c r="B50" i="38"/>
  <c r="A67" i="38"/>
  <c r="B38" i="38"/>
  <c r="B22" i="38"/>
  <c r="B47" i="38"/>
  <c r="A56" i="38"/>
  <c r="B28" i="38" a="1"/>
  <c r="B28" i="38" s="1"/>
  <c r="A28" i="38" a="1"/>
  <c r="A28" i="38" s="1"/>
  <c r="A35" i="38" a="1"/>
  <c r="A35" i="38" s="1"/>
  <c r="B35" i="38" a="1"/>
  <c r="B35" i="38" s="1"/>
  <c r="A44" i="38" a="1"/>
  <c r="A44" i="38" s="1"/>
  <c r="A19" i="38" a="1"/>
  <c r="A19" i="38" s="1"/>
  <c r="B19" i="38" a="1"/>
  <c r="B19" i="38" s="1"/>
  <c r="A4" i="38" a="1"/>
  <c r="A4" i="38" s="1"/>
  <c r="A23" i="38" a="1"/>
  <c r="A23" i="38" s="1"/>
  <c r="B23" i="38" a="1"/>
  <c r="B23"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A15" i="38" a="1"/>
  <c r="A15" i="38" s="1"/>
  <c r="B15" i="38" a="1"/>
  <c r="B15" i="38" s="1"/>
  <c r="B83" i="38" a="1"/>
  <c r="B83" i="38" s="1"/>
  <c r="B34" i="38" a="1"/>
  <c r="B34" i="38" s="1"/>
  <c r="A34" i="38" a="1"/>
  <c r="A34" i="38" s="1"/>
  <c r="B24" i="38" a="1"/>
  <c r="B24" i="38" s="1"/>
  <c r="A24" i="38" a="1"/>
  <c r="A24" i="38" s="1"/>
  <c r="A6" i="38" a="1"/>
  <c r="A6" i="38" s="1"/>
  <c r="B6" i="38" a="1"/>
  <c r="B6"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A76" i="38" a="1"/>
  <c r="B75" i="38" a="1"/>
  <c r="B55" i="38" a="1"/>
  <c r="A65" i="38" a="1"/>
  <c r="A74" i="38" a="1"/>
  <c r="B52" i="38" a="1"/>
  <c r="A54" i="38" a="1"/>
  <c r="B82" i="38" a="1"/>
  <c r="A51" i="38" a="1"/>
  <c r="B60" i="38" a="1"/>
  <c r="B71" i="38" a="1"/>
  <c r="A63" i="38" a="1"/>
  <c r="A52" i="38" a="1"/>
  <c r="B69" i="38" a="1"/>
  <c r="B58" i="38" a="1"/>
  <c r="B76" i="38" a="1"/>
  <c r="B73" i="38" a="1"/>
  <c r="B64" i="38" a="1"/>
  <c r="B66" i="38" a="1"/>
  <c r="B80" i="38" a="1"/>
  <c r="B53" i="38" a="1"/>
  <c r="B77" i="38" a="1"/>
  <c r="B81" i="38" a="1"/>
  <c r="B36" i="38" a="1"/>
  <c r="A47" i="38" a="1"/>
  <c r="B18" i="38" a="1"/>
  <c r="B51" i="38" a="1"/>
  <c r="B25" i="38" a="1"/>
  <c r="B67" i="38" a="1"/>
  <c r="A64" i="38" a="1"/>
  <c r="B48" i="38" a="1"/>
  <c r="A50" i="38" a="1"/>
  <c r="B65" i="38" a="1"/>
  <c r="B45" i="38" a="1"/>
  <c r="B70" i="38" a="1"/>
  <c r="B59" i="38" a="1"/>
  <c r="B74" i="38" a="1"/>
  <c r="A50" i="38" l="1"/>
  <c r="C50" i="38" s="1" a="1"/>
  <c r="A63" i="38"/>
  <c r="A52" i="38"/>
  <c r="B76" i="38"/>
  <c r="B53" i="38"/>
  <c r="C53" i="38" s="1" a="1"/>
  <c r="B58" i="38"/>
  <c r="B64" i="38"/>
  <c r="B73" i="38"/>
  <c r="C73" i="38" s="1" a="1"/>
  <c r="B69" i="38"/>
  <c r="B74" i="38"/>
  <c r="B65" i="38"/>
  <c r="B59" i="38"/>
  <c r="C59" i="38" s="1" a="1"/>
  <c r="A64" i="38"/>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B52" i="38"/>
  <c r="B36" i="38"/>
  <c r="C36" i="38" s="1" a="1"/>
  <c r="B77" i="38"/>
  <c r="C77" i="38" s="1" a="1"/>
  <c r="A76" i="38"/>
  <c r="B80" i="38"/>
  <c r="B82" i="38"/>
  <c r="C4" i="38" a="1"/>
  <c r="C4" i="38" s="1"/>
  <c r="C20" i="38" a="1"/>
  <c r="C20" i="38" s="1"/>
  <c r="C3" i="38" a="1"/>
  <c r="C3" i="38" s="1"/>
  <c r="C61" i="38" a="1"/>
  <c r="C68" i="38" a="1"/>
  <c r="C63" i="38" a="1"/>
  <c r="C72" i="38" a="1"/>
  <c r="C26" i="38" a="1"/>
  <c r="C22" i="38" a="1"/>
  <c r="C24" i="38" a="1"/>
  <c r="C34" i="38" a="1"/>
  <c r="C44" i="38" a="1"/>
  <c r="C16" i="38" a="1"/>
  <c r="C21" i="38" a="1"/>
  <c r="C30" i="38" a="1"/>
  <c r="C35" i="38" a="1"/>
  <c r="C38" i="38" a="1"/>
  <c r="C12" i="38" a="1"/>
  <c r="C28" i="38" a="1"/>
  <c r="C17" i="38" a="1"/>
  <c r="C43" i="38" a="1"/>
  <c r="C33" i="38" a="1"/>
  <c r="C29" i="38" a="1"/>
  <c r="C15" i="38" a="1"/>
  <c r="C57" i="38" a="1"/>
  <c r="C69" i="38" a="1"/>
  <c r="C66" i="38" a="1"/>
  <c r="C19" i="38" a="1"/>
  <c r="C40" i="38" a="1"/>
  <c r="C82" i="38" a="1"/>
  <c r="C23" i="38" a="1"/>
  <c r="C31" i="38" a="1"/>
  <c r="C7" i="38" a="1"/>
  <c r="C6" i="38" a="1"/>
  <c r="C79" i="38" a="1"/>
  <c r="C46" i="38" a="1"/>
  <c r="C60" i="38" a="1"/>
  <c r="C37" i="38" a="1"/>
  <c r="C71" i="38" a="1"/>
  <c r="C8" i="38" a="1"/>
  <c r="C39" i="38" a="1"/>
  <c r="C13" i="38" a="1"/>
  <c r="C32" i="38" a="1"/>
  <c r="C27" i="38" a="1"/>
  <c r="C49" i="38" a="1"/>
  <c r="C42" i="38" a="1"/>
  <c r="C41" i="38" a="1"/>
  <c r="C83" i="38" a="1"/>
  <c r="C14" i="38" a="1"/>
  <c r="C10" i="38" a="1"/>
  <c r="C78" i="38" a="1"/>
  <c r="C56" i="38" a="1"/>
  <c r="C9" i="38" a="1"/>
  <c r="C11" i="38" a="1"/>
  <c r="C55" i="38" a="1"/>
  <c r="C5" i="38" a="1"/>
  <c r="C58" i="38" a="1"/>
  <c r="C62" i="38" a="1"/>
  <c r="C75" i="38" a="1"/>
  <c r="C80" i="38" a="1"/>
  <c r="C64" i="38" l="1" a="1"/>
  <c r="C64" i="38" s="1"/>
  <c r="C54" i="38"/>
  <c r="C68" i="38"/>
  <c r="C38" i="38"/>
  <c r="C73" i="38"/>
  <c r="C50" i="38"/>
  <c r="C53" i="38"/>
  <c r="C22" i="38"/>
  <c r="C67" i="38"/>
  <c r="C56" i="38"/>
  <c r="C57" i="38"/>
  <c r="C27" i="38"/>
  <c r="C62" i="38"/>
  <c r="C49" i="38"/>
  <c r="C70" i="38"/>
  <c r="C82" i="38"/>
  <c r="C78" i="38"/>
  <c r="C77" i="38"/>
  <c r="C28" i="38"/>
  <c r="C37" i="38"/>
  <c r="C63" i="38"/>
  <c r="C15" i="38"/>
  <c r="C11" i="38"/>
  <c r="C30" i="38"/>
  <c r="C59" i="38"/>
  <c r="C6" i="38"/>
  <c r="C41" i="38"/>
  <c r="C81" i="38"/>
  <c r="C35" i="38"/>
  <c r="C24" i="38"/>
  <c r="C17" i="38"/>
  <c r="C55" i="38"/>
  <c r="C8" i="38"/>
  <c r="C5" i="38"/>
  <c r="C33" i="38"/>
  <c r="C13" i="38"/>
  <c r="C69" i="38"/>
  <c r="C75" i="38"/>
  <c r="C19" i="38"/>
  <c r="C9" i="38"/>
  <c r="C39" i="38"/>
  <c r="C7" i="38"/>
  <c r="C34" i="38"/>
  <c r="C23" i="38"/>
  <c r="C79" i="38"/>
  <c r="C72" i="38"/>
  <c r="C29" i="38"/>
  <c r="C80" i="38"/>
  <c r="C16" i="38"/>
  <c r="C83" i="38"/>
  <c r="C31" i="38"/>
  <c r="C12" i="38"/>
  <c r="C66" i="38"/>
  <c r="C26" i="38"/>
  <c r="C45" i="38"/>
  <c r="C44" i="38"/>
  <c r="C25" i="38"/>
  <c r="C46" i="38"/>
  <c r="C10" i="38"/>
  <c r="C71" i="38"/>
  <c r="C42" i="38"/>
  <c r="C60" i="38"/>
  <c r="C32" i="38"/>
  <c r="C21" i="38"/>
  <c r="C40" i="38"/>
  <c r="C36" i="38"/>
  <c r="C48" i="38"/>
  <c r="C14" i="38"/>
  <c r="C43" i="38"/>
  <c r="C61" i="38"/>
  <c r="C58" i="38"/>
  <c r="C18" i="38"/>
  <c r="C51" i="38" a="1"/>
  <c r="C74" i="38" a="1"/>
  <c r="C65" i="38" a="1"/>
  <c r="C52" i="38" a="1"/>
  <c r="C76" i="38" a="1"/>
  <c r="C76" i="38" l="1"/>
  <c r="C52" i="38"/>
  <c r="C65" i="38"/>
  <c r="C51" i="38"/>
  <c r="C74"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<sst xmlns="http://schemas.openxmlformats.org/spreadsheetml/2006/main" count="6089" uniqueCount="2258">
  <si>
    <t xml:space="preserve">GDF TB Diagnostics Product categories </t>
  </si>
  <si>
    <t>Please click any category  to view the full product specifications</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</si>
  <si>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</si>
  <si>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</si>
  <si>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</si>
  <si>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</si>
  <si>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</si>
  <si>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</si>
  <si>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</si>
  <si>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</si>
  <si>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</si>
  <si>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</si>
  <si>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</si>
  <si>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</si>
  <si>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</si>
  <si>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</si>
  <si>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</si>
  <si>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</si>
  <si>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</si>
  <si>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</si>
  <si>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</si>
  <si>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</si>
  <si>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</si>
  <si>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</si>
  <si>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</si>
  <si>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</si>
  <si>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</si>
  <si>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</si>
  <si>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</si>
  <si>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</si>
  <si>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</si>
  <si>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</si>
  <si>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</si>
  <si>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</si>
  <si>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</si>
  <si>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</si>
  <si>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</si>
  <si>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</si>
  <si>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</si>
  <si>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</si>
  <si>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</si>
  <si>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</si>
  <si>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</si>
  <si>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</si>
  <si>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</si>
  <si>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Dangerous cargo CAO</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</si>
  <si>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</si>
  <si>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</si>
  <si>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</si>
  <si>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</si>
  <si>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</si>
  <si>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</si>
  <si>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</si>
  <si>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</si>
  <si>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</si>
  <si>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</si>
  <si>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</si>
  <si>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</si>
  <si>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</si>
  <si>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</si>
  <si>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</si>
  <si>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</si>
  <si>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</si>
  <si>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</si>
  <si>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</si>
  <si>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</si>
  <si>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</si>
  <si>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</si>
  <si>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</si>
  <si>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</si>
  <si>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</si>
  <si>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</si>
  <si>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</si>
  <si>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</si>
  <si>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</si>
  <si>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</si>
  <si>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</si>
  <si>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</si>
  <si>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</si>
  <si>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</si>
  <si>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</si>
  <si>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</si>
  <si>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</si>
  <si>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</si>
  <si>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</si>
  <si>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</si>
  <si>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</si>
  <si>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</si>
  <si>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</si>
  <si>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</si>
  <si>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</si>
  <si>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</si>
  <si>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</si>
  <si>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</si>
  <si>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</si>
  <si>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</si>
  <si>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</si>
  <si>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</si>
  <si>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</si>
  <si>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</si>
  <si>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</si>
  <si>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</si>
  <si>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</si>
  <si>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</si>
  <si>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</si>
  <si>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</si>
  <si>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</si>
  <si>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</si>
  <si>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</si>
  <si>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</si>
  <si>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</si>
  <si>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</si>
  <si>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</si>
  <si>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</si>
  <si>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</si>
  <si>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</si>
  <si>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</si>
  <si>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</si>
  <si>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</si>
  <si>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</si>
  <si>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</si>
  <si>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</si>
  <si>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</si>
  <si>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</si>
  <si>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</si>
  <si>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</si>
  <si>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</si>
  <si>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</si>
  <si>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</si>
  <si>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</si>
  <si>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</si>
  <si>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</si>
  <si>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1.1.10 GeneXpert Equipment (10 color)</t>
  </si>
  <si>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</si>
  <si>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</si>
  <si>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</si>
  <si>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</si>
  <si>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</si>
  <si>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</si>
  <si>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</si>
  <si>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</si>
  <si>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</si>
  <si>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</si>
  <si>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</si>
  <si>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</si>
  <si>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</si>
  <si>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</si>
  <si>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</si>
  <si>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</si>
  <si>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</si>
  <si>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</si>
  <si>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</si>
  <si>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</si>
  <si>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</si>
  <si>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</si>
  <si>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</si>
  <si>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</si>
  <si>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</si>
  <si>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</si>
  <si>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</si>
  <si>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</si>
  <si>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</si>
  <si>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</si>
  <si>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</si>
  <si>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</si>
  <si>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</si>
  <si>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</si>
  <si>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</si>
  <si>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</si>
  <si>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</si>
  <si>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</si>
  <si>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</si>
  <si>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</si>
  <si>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</si>
  <si>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</si>
  <si>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</si>
  <si>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</si>
  <si>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</si>
  <si>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</si>
  <si>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</si>
  <si>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</si>
  <si>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</si>
  <si>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</si>
  <si>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</si>
  <si>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</si>
  <si>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</si>
  <si>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</si>
  <si>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</si>
  <si>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</si>
  <si>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</si>
  <si>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</si>
  <si>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</si>
  <si>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</si>
  <si>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</si>
  <si>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</si>
  <si>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</si>
  <si>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</si>
  <si>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</si>
  <si>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</si>
  <si>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</si>
  <si>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</si>
  <si>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</si>
  <si>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</si>
  <si>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</si>
  <si>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</si>
  <si>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</si>
  <si>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</si>
  <si>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</si>
  <si>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</si>
  <si>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</si>
  <si>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</si>
  <si>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</si>
  <si>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</si>
  <si>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</si>
  <si>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</si>
  <si>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</si>
  <si>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</si>
  <si>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</si>
  <si>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</si>
  <si>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</si>
  <si>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</si>
  <si>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</si>
  <si>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</si>
  <si>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</si>
  <si>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</si>
  <si>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</si>
  <si>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</si>
  <si>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</si>
  <si>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</si>
  <si>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</si>
  <si>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</si>
  <si>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</si>
  <si>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</si>
  <si>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</si>
  <si>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</si>
  <si>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</si>
  <si>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1.1.11 GeneXpert Satellite (10 color)</t>
  </si>
  <si>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</si>
  <si>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</si>
  <si>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</si>
  <si>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</si>
  <si>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t>900-0794</t>
  </si>
  <si>
    <t>GeneXpert II,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</si>
  <si>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</si>
  <si>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900-0800</t>
  </si>
  <si>
    <t>GeneXpert IV,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</si>
  <si>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</si>
  <si>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900-0802</t>
  </si>
  <si>
    <t>GeneXpert IV, 4-Modules, Satellite, 10-color</t>
  </si>
  <si>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</si>
  <si>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900-0804</t>
  </si>
  <si>
    <t>GeneXpert XVI, 8-Modules, Satellite, 10-color</t>
  </si>
  <si>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</si>
  <si>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900-0806</t>
  </si>
  <si>
    <t>GeneXpert XVI, 16-Modules, Satellite, 10-color</t>
  </si>
  <si>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</si>
  <si>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</si>
  <si>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</si>
  <si>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</si>
  <si>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</si>
  <si>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1.1.12 GeneXpert reagents (6 and 10 color)</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</si>
  <si>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</si>
  <si>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</si>
  <si>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</si>
  <si>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</si>
  <si>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</si>
  <si>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</si>
  <si>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</si>
  <si>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</si>
  <si>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</si>
  <si>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</si>
  <si>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</si>
  <si>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</si>
  <si>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1.1.13 GeneXpert consumables (6 and 10 color)</t>
  </si>
  <si>
    <t>CNV-MOD-2-NO-10C</t>
  </si>
  <si>
    <t>GeneXpert 2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</si>
  <si>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2 refurbished 10 color module. Keep the same system capacity to adopt the Xpert MTB XDR Xpert test, or to ensure the readiness of your system for future Xpert tests.</t>
  </si>
  <si>
    <t>CNV-MOD-4-NO-10C</t>
  </si>
  <si>
    <t>GeneXpert 4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</si>
  <si>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4 refurbished 10 color module. Keep the same system capacity to adopt the Xpert MTB XDR Xpert test, or to ensure the readiness of your system for future Xpert tests.</t>
  </si>
  <si>
    <t>9027900000 </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</si>
  <si>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</si>
  <si>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</si>
  <si>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</si>
  <si>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</si>
  <si>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</si>
  <si>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</si>
  <si>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</si>
  <si>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</si>
  <si>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</si>
  <si>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</si>
  <si>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700-4510</t>
  </si>
  <si>
    <t>Kit, GX4 R2 SVC &amp; air filtration for HBDC (Dust filter)</t>
  </si>
  <si>
    <t>Dust filter, for use in dusty environments to prevent dust from entering the GeneXpert system.</t>
  </si>
  <si>
    <t>90275000 </t>
  </si>
  <si>
    <t>700-5781</t>
  </si>
  <si>
    <t>GeneXpert scanner assembly, barcode for GXINST</t>
  </si>
  <si>
    <t>Scanner to scan cartridges. Lab technicians scan barcodes to carefully track specimens.
This versatile scanner accurately and easily captures virtually every barcode type found throughout the hospital, and includes innovative features that further  boost workflow efficiency and the patient experience.
Easy to sanitize-with the durability you need for daily use.</t>
  </si>
  <si>
    <t>700-6140S</t>
  </si>
  <si>
    <t>GeneXpert assy, gateway panel kit, 4-site, service</t>
  </si>
  <si>
    <t>Replacement spare part assy, gateway panel kit, 4-site, service is a printed circuit board assembly specifically designed for Cepheid GeneXpert instrument. It is a communication board with power supply to the GeneXpert instrument with the power outputs of +24VDC, +12VD, -12VDC, and +5VDC.</t>
  </si>
  <si>
    <t>900-0491RS</t>
  </si>
  <si>
    <t>GeneXpert certified pre-owned GX module 6 color</t>
  </si>
  <si>
    <r>
      <t xml:space="preserve">Refurbished 6 Color module. A module to process one sample.
A refurbished module is provided to swap out a module requiring calibration or repair. 
To be purchased when a GeneXpert is not under initial or extended warranty.
</t>
    </r>
    <r>
      <rPr>
        <sz val="12"/>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</si>
  <si>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900-0508</t>
  </si>
  <si>
    <t>GeneXpert new module for 6-color equipment</t>
  </si>
  <si>
    <t>900-0650RS</t>
  </si>
  <si>
    <t>GeneXpert certified pre-owned GX module 10 color</t>
  </si>
  <si>
    <r>
      <t xml:space="preserve">Refurbished 10 Color module. A module to process one sample.
A refurbished module is provided to swap out a module requiring calibration or repair. 
To be purchased when a GeneXpert is not under initial or extended warranty.
</t>
    </r>
    <r>
      <rPr>
        <sz val="11"/>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</si>
  <si>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</si>
  <si>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</si>
  <si>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</si>
  <si>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1.1.14 GeneXpert services for 6 &amp; 10 Color</t>
  </si>
  <si>
    <t>WX01RG12</t>
  </si>
  <si>
    <t>GeneXpert warranty extension 1 year - Edge</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</si>
  <si>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</si>
  <si>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</si>
  <si>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GeneXpert warranty extension 1 year - GXIV-2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</si>
  <si>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</si>
  <si>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</si>
  <si>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GeneXpert warranty extension 1 year - GXIV-4</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</si>
  <si>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</si>
  <si>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</si>
  <si>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GeneXpert warranty extension 1 year - GXXVI-8</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</si>
  <si>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</si>
  <si>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</si>
  <si>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GeneXpert warranty extension 1 year - GXXVI-16</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</si>
  <si>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</si>
  <si>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</si>
  <si>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GeneXpert warranty extension 3 years – Edge - with system</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</si>
  <si>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</si>
  <si>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</si>
  <si>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GeneXpert warranty extension 3 years - GXIV-2 - with system</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</si>
  <si>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</si>
  <si>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</si>
  <si>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GeneXpert warranty extension 3 years - GXIV- 4 - with system</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</si>
  <si>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</si>
  <si>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</si>
  <si>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GeneXpert warranty extension 3 years - GXXVI-8 - with system</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</si>
  <si>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</si>
  <si>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</si>
  <si>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GeneXpert warranty extension 3 years - GXXVI-16 - with system</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</si>
  <si>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</si>
  <si>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</si>
  <si>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</si>
  <si>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t>GeneXpert warranty extension 3 years – Edge - purchased later</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</si>
  <si>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</si>
  <si>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</si>
  <si>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t>GeneXpert warranty extension 3 years - GXIV-2 - purchased later</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</si>
  <si>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</si>
  <si>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</si>
  <si>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t>GeneXpert warranty extension 3 years - GXIV- 4 - purchased later</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</si>
  <si>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</si>
  <si>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</si>
  <si>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t>GeneXpert warranty extension 3 years - GXXVI-8 - purchased later</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</si>
  <si>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</si>
  <si>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</si>
  <si>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t>GeneXpert warranty extension 3 years - GXXVI-16 -purchased later</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</si>
  <si>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</si>
  <si>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</si>
  <si>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</si>
  <si>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</si>
  <si>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</si>
  <si>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</si>
  <si>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</si>
  <si>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</si>
  <si>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</si>
  <si>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</si>
  <si>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</si>
  <si>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</si>
  <si>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GeneXpert Warranty Extension Plus 1 year - GXII-2</t>
  </si>
  <si>
    <r>
      <t xml:space="preserve">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
</t>
    </r>
    <r>
      <rPr>
        <sz val="12"/>
        <color rgb="FF0070C0"/>
        <rFont val="Calibri"/>
        <family val="2"/>
        <scheme val="minor"/>
      </rPr>
      <t>Please provide the serial number (SN) of the equipment(s) for which the warranty extension(s) are requested.</t>
    </r>
  </si>
  <si>
    <t>WXPLUS02Y1(GXII-2)</t>
  </si>
  <si>
    <t>WXPLUS02Y3 (GXII-2)</t>
  </si>
  <si>
    <t>GeneXpert Warranty Extension Plus 3 years - GXII-2</t>
  </si>
  <si>
    <t>WXPLUS02Y3(GXII-2)</t>
  </si>
  <si>
    <t>WXPLUS02Y1 (GXIV-2)</t>
  </si>
  <si>
    <t>GeneXpert Warranty Extension Plus 1 year - GXIV-2</t>
  </si>
  <si>
    <t>WXPLUS02Y1</t>
  </si>
  <si>
    <t>WXPLUS02Y3 (GXIV-2)</t>
  </si>
  <si>
    <t>GeneXpert Warranty Extension Plus 3 years - GXIV-2</t>
  </si>
  <si>
    <t>WXPLUS02Y3</t>
  </si>
  <si>
    <t>WXPLUS04Y1</t>
  </si>
  <si>
    <t>GeneXpert Warranty Extension Plus 1 year - GXIV-4</t>
  </si>
  <si>
    <t>WXPLUS04Y3</t>
  </si>
  <si>
    <t>GeneXpert Warranty Extension Plus 3 years - GXIV-4</t>
  </si>
  <si>
    <t>WXPLUS08Y1</t>
  </si>
  <si>
    <t>GeneXpert Warranty Extension Plus 1 year - GXXVI-8</t>
  </si>
  <si>
    <t>WXPLUS08Y3</t>
  </si>
  <si>
    <t>GeneXpert Warranty Extension Plus 3 years - GXXVI-8</t>
  </si>
  <si>
    <t>WXPLUS16Y1</t>
  </si>
  <si>
    <t>GeneXpert Warranty Extension Plus 1 year - GXXVI-16</t>
  </si>
  <si>
    <t>WXPLUS16Y3</t>
  </si>
  <si>
    <t>GeneXpert Warranty Extension Plus 3 years - GXXVI-16</t>
  </si>
  <si>
    <t>WX02RG01</t>
  </si>
  <si>
    <t>GeneXpert Warranty extension 1 month - GXIV-2</t>
  </si>
  <si>
    <r>
      <t xml:space="preserve">1-month warranty extension for a 2-module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</si>
  <si>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WX04RG01</t>
  </si>
  <si>
    <t xml:space="preserve">GeneXpert Warranty extension 1 month - GXIV-4 </t>
  </si>
  <si>
    <r>
      <t xml:space="preserve">1-month warranty extension for a 4-module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</si>
  <si>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WV08RG01</t>
  </si>
  <si>
    <t>GeneXpert Warranty extension 1 month - GXXVI-8</t>
  </si>
  <si>
    <r>
      <t xml:space="preserve">1-month warranty extension for a 8-module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</si>
  <si>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WV16RG01</t>
  </si>
  <si>
    <t>GeneXpert Warranty extension 1 month - GXXVI-16</t>
  </si>
  <si>
    <r>
      <t xml:space="preserve">1-month warranty extension for a 16-module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</si>
  <si>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WXPLUS02M1</t>
  </si>
  <si>
    <t>GeneXpert Warranty Extension Plus 1 month - GXIV-2</t>
  </si>
  <si>
    <r>
      <t xml:space="preserve">	1-month Warranty Extension + is offered to countries that do not meeting AccessCare eligibility criteria. The Warranty Extension + only apply to 10-color GeneXpert system. It offers the same Service Level Agreement (SLA) as AccessCare, but is structured as a one-time payment covering one or multiple systems under a single contract.
· Three (3) Key Performance Indicators (KPIs) are defined in the SLA and monitored monthly for the Warranty Extension: system availability (&gt;=95%), module availability (&gt;=95%), timely critical part replacement (&gt;=90%)
· This item is to be ordered only to align the warranty end dates of multiple systems, either to meet grant financial requirements or for synchronization on a specific calendar date. It must not be procured for a single system.
The signed SLA between Cepheid and country for Warranty Extension + covers:
· Performance guarantee: Monthly reporting on KPI performance against defined targets.
· Onsite Repair and Support Services: provided only by Cepheid or an authorized service provider:
- GX instruments and replacement parts
- Shipping costs for modules and parts (forward &amp; reverse)
- Onsite service
- Travel &amp; lodging for onsite service
- Preventive Maintenance (1 month)
· Online system of monitoring service request status
· Module Upgrade Policy: Any failed 6-color module under Warranty Extension+ will be replaced free of charge with a new generation 10-color module, subject to:
- Not applicable to first-generation GeneXpert systems (R1 model)
- The system must be running Microsoft Windows 10
- Additional costs may apply if the system is using Windows 7 or Windows XP
</t>
    </r>
    <r>
      <rPr>
        <sz val="11"/>
        <color rgb="FF0070C0"/>
        <rFont val="Calibri"/>
        <family val="2"/>
        <scheme val="minor"/>
      </rPr>
      <t>Please provide the serial number (SN) of the equipment(s) for which the warranty extension(s) are requested.</t>
    </r>
  </si>
  <si>
    <t>WXPLUS04M1</t>
  </si>
  <si>
    <t>GeneXpert Warranty Extension Plus 1 month - GXIV-4</t>
  </si>
  <si>
    <t xml:space="preserve">WXPLUS08M1 </t>
  </si>
  <si>
    <t>GeneXpert Warranty Extension Plus 1 month - GXXVI-8</t>
  </si>
  <si>
    <t>WXPLUS16M1</t>
  </si>
  <si>
    <t>GeneXpert Warranty Extension Plus 1 month - GXXVI-16</t>
  </si>
  <si>
    <t>1.2 RAPID ANTIGEN DETECTION</t>
  </si>
  <si>
    <t>1.2.1 Rapid antigen detection tests (LAM)</t>
  </si>
  <si>
    <t>Determine TB LAM Ag, 25 tests (7D2741)</t>
  </si>
  <si>
    <t xml:space="preserve"> 1 kit 
of 25 tests</t>
  </si>
  <si>
    <t>Determine TB LAM Ag is an in vitro, visually read, qualitative immunoassay for the detection of LAM antigen of Mycobacteria in human urine as an aid in the diagnosis of active mycobacterial infection in HIV positive individuals with clinical symptoms of tuberculosis. 
· This item includes: 25 Determine TB LAM Ag Tests; 1 Determine TB LAM Ag Reference Card and 1 package insert</t>
  </si>
  <si>
    <t>Abbott Rapid Dx International</t>
  </si>
  <si>
    <t>7D2741</t>
  </si>
  <si>
    <t>https://www.globalpointofcare.abbott/en/product-details/determine-tb-lam.html</t>
  </si>
  <si>
    <t>1.3 SMEAR MICROSCOPY</t>
  </si>
  <si>
    <t>1.3.1 Smear microscopy kits</t>
  </si>
  <si>
    <t>Ziehl Neelsen light microscopy supplies Kit</t>
  </si>
  <si>
    <t>29 months</t>
  </si>
  <si>
    <t>Svizera Europe B.V.</t>
  </si>
  <si>
    <t>Dangerous cargo CAO
ZN carbol-fuchsin stain solution: UN2821 6.1 III 
ZN Acid-Alcohol decolorization solution: UN2924 3(8) II
Chlorine disinfectant pellets: UN3077 9 III
Immersion oil: UN 3082, 9,  III</t>
  </si>
  <si>
    <t>Reagents: Atom Scientific Ltd
Consumables: Yancheng Feizhou Glass Co., Hangzhou Ocome Filtech Co., Shiechen Industial Company LTD., Wenzhou Junbo Stationery Co., Hangzhou Happygirl Paper Products Co., LTD, Shucheng County Ancheng Bamboo and Wood Handicraft Factory, Top Glove Sdn Bhd
Paper towels: Megall Paper (Qingdao) Co.</t>
  </si>
  <si>
    <t>http://www.svizera.org/files/pdfs/Productlijsten/productlist_diagnostic_svizera-europe_2022.pdf</t>
  </si>
  <si>
    <t>Ziehl Neelsen Staining Kit, Hot Staining</t>
  </si>
  <si>
    <t>45months</t>
  </si>
  <si>
    <t>Dangerous cargo CAO
ZN carbol-fuchsin stain solution: UN2821 6.1 III 
ZN Acid-Alcohol decolorization solution: UN2924 3(8) III</t>
  </si>
  <si>
    <t xml:space="preserve">Atom Scientific Ltd </t>
  </si>
  <si>
    <t>Auramine microscopy supplies Kit</t>
  </si>
  <si>
    <t>Dangerous cargo CAO
Auramine stain solution: UN2821, 6.1, III
Auramine Acid alcohol decolorisation solution: UN2924 3(8) II
Chlorine disinfectant pellets: UN3077 9 III
Immersion oil: UN 3082, 9,  III</t>
  </si>
  <si>
    <t>Auramine staining kit</t>
  </si>
  <si>
    <t>45 months</t>
  </si>
  <si>
    <t>Dangerous cargo CAO
UN 2821 &amp; PG III</t>
  </si>
  <si>
    <t>Ziehl Neelsen / Auramine microscopy starter supplies Kit</t>
  </si>
  <si>
    <t>34 months</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</si>
  <si>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</si>
  <si>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t>Consumables: Glass alcohol lamp: Wuhan Pharmchem Co., Ltd 6201; Cotton wick for spirit lamp 1m Wuhan Pharmchem Co., Ltd. 6202; Mechanical timer: SUZHOU SINOMED. SMD-MT301;  Slide staining rack Dongguan Jiesheng Hardware Industry Co;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Qingdao Zhongwang Xinrun Industry and Trade Co., Ltd; Waste plastic bag: QINGDAO SEVENLEAVES PACKAGING CO., LTD. 91370285MA3C74CU47; Paper towel dispenser: SUZHOU SINOMED SMD-PTD.
Paper towels: Megall Paper (Qingdao) Co., Ltd. SMD-PTR150</t>
  </si>
  <si>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</si>
  <si>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</si>
  <si>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</si>
  <si>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</si>
  <si>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</si>
  <si>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</si>
  <si>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</si>
  <si>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</si>
  <si>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</si>
  <si>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</si>
  <si>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</si>
  <si>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</si>
  <si>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</si>
  <si>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</si>
  <si>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</si>
  <si>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</si>
  <si>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</si>
  <si>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</si>
  <si>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</si>
  <si>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</si>
  <si>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r>
      <t xml:space="preserve">Dedicated ABS plastic case for transport with trolley, 2 wheels, lateral handle, dustproof and storage for the bright field microscope. 
</t>
    </r>
    <r>
      <rPr>
        <sz val="12"/>
        <rFont val="Calibri"/>
        <family val="2"/>
      </rPr>
      <t>٠</t>
    </r>
    <r>
      <rPr>
        <sz val="9.6"/>
        <rFont val="Calibri"/>
        <family val="2"/>
      </rPr>
      <t xml:space="preserve"> </t>
    </r>
    <r>
      <rPr>
        <sz val="12"/>
        <rFont val="Calibri"/>
        <family val="2"/>
        <scheme val="minor"/>
      </rPr>
      <t xml:space="preserve">Must fit the selected bright field microscope 
</t>
    </r>
    <r>
      <rPr>
        <sz val="12"/>
        <rFont val="Calibri"/>
        <family val="2"/>
      </rPr>
      <t>٠</t>
    </r>
    <r>
      <rPr>
        <sz val="9.6"/>
        <rFont val="Calibri"/>
        <family val="2"/>
      </rPr>
      <t xml:space="preserve"> </t>
    </r>
    <r>
      <rPr>
        <sz val="12"/>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2"/>
        <rFont val="Calibri"/>
        <family val="2"/>
      </rPr>
      <t>٠</t>
    </r>
    <r>
      <rPr>
        <sz val="9.6"/>
        <rFont val="Calibri"/>
        <family val="2"/>
      </rPr>
      <t xml:space="preserve"> </t>
    </r>
    <r>
      <rPr>
        <sz val="12"/>
        <rFont val="Calibri"/>
        <family val="2"/>
        <scheme val="minor"/>
      </rPr>
      <t xml:space="preserve">Warranty of 5 years 
</t>
    </r>
    <r>
      <rPr>
        <sz val="12"/>
        <color indexed="30"/>
        <rFont val="Calibri"/>
        <family val="2"/>
      </rPr>
      <t>If the microscope will stay in the lab, a transport case may not be necessary</t>
    </r>
  </si>
  <si>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</si>
  <si>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</si>
  <si>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</si>
  <si>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</si>
  <si>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</si>
  <si>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</si>
  <si>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</si>
  <si>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</si>
  <si>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</si>
  <si>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</si>
  <si>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</si>
  <si>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</si>
  <si>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</si>
  <si>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</si>
  <si>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</si>
  <si>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</si>
  <si>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</si>
  <si>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</si>
  <si>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</si>
  <si>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</si>
  <si>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</si>
  <si>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r>
      <t xml:space="preserve">Dedicated ABS plastic case for transport with trolley, 2 wheels, lateral handle, dustproof and storage for the bright field microscope. 
</t>
    </r>
    <r>
      <rPr>
        <sz val="11"/>
        <rFont val="Calibri"/>
        <family val="2"/>
      </rPr>
      <t>٠</t>
    </r>
    <r>
      <rPr>
        <sz val="8.8000000000000007"/>
        <rFont val="Calibri"/>
        <family val="2"/>
      </rPr>
      <t xml:space="preserve"> </t>
    </r>
    <r>
      <rPr>
        <sz val="11"/>
        <rFont val="Calibri"/>
        <family val="2"/>
        <scheme val="minor"/>
      </rPr>
      <t xml:space="preserve">Must fit the selected bright field microscope 
</t>
    </r>
    <r>
      <rPr>
        <sz val="11"/>
        <rFont val="Calibri"/>
        <family val="2"/>
      </rPr>
      <t>٠</t>
    </r>
    <r>
      <rPr>
        <sz val="8.8000000000000007"/>
        <rFont val="Calibri"/>
        <family val="2"/>
      </rPr>
      <t xml:space="preserve"> </t>
    </r>
    <r>
      <rPr>
        <sz val="11"/>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1"/>
        <rFont val="Calibri"/>
        <family val="2"/>
      </rPr>
      <t>٠</t>
    </r>
    <r>
      <rPr>
        <sz val="8.8000000000000007"/>
        <rFont val="Calibri"/>
        <family val="2"/>
      </rPr>
      <t xml:space="preserve"> </t>
    </r>
    <r>
      <rPr>
        <sz val="11"/>
        <rFont val="Calibri"/>
        <family val="2"/>
        <scheme val="minor"/>
      </rPr>
      <t xml:space="preserve">Warranty of 5 years	
</t>
    </r>
    <r>
      <rPr>
        <sz val="11"/>
        <color rgb="FF0070C0"/>
        <rFont val="Calibri"/>
        <family val="2"/>
        <scheme val="minor"/>
      </rPr>
      <t xml:space="preserve">If the microscope will stay in the lab, a transport case may not be necessary	</t>
    </r>
  </si>
  <si>
    <t>Primo Star iLED transport case (415500-1827-000)</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</si>
  <si>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</si>
  <si>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</si>
  <si>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</si>
  <si>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</si>
  <si>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</si>
  <si>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</si>
  <si>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</si>
  <si>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23 months</t>
  </si>
  <si>
    <t>Auramine O C₁₇H₂₁N₃.HCl for microscopy
CAS Number: 2465-27-2
Appearance: Yellow to yellow-green or gold powder 
Color Index 41000
Molecular Weight: 303.83 g/mol</t>
  </si>
  <si>
    <t>TTM</t>
  </si>
  <si>
    <t>Dangerous cargo
UN 2811, Class 6.1, PG III</t>
  </si>
  <si>
    <t>HIMEDIA Laboratories PVT Ltd,  GRM316</t>
  </si>
  <si>
    <t>https://www.himedialabs.com/eu/grm316-auramine-hi-cert.html</t>
  </si>
  <si>
    <t>Denatured alcohol, 1 lt</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</si>
  <si>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</si>
  <si>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</si>
  <si>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</si>
  <si>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</si>
  <si>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</si>
  <si>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Phenol crystal, Hi-AR/ACS for laboratory use
CAS number: 108-95-2
Colorless or white crystalline mass/solid
Molecular weight: 94,11 g/mol
Assay (GC): min.99.50%</t>
  </si>
  <si>
    <t>Dangerous cargo
UN 1671, Class 6.1, PG II</t>
  </si>
  <si>
    <t>HIMEDIA Laboratories PVT Ltd,  AS022</t>
  </si>
  <si>
    <t>https://www.himedialabs.com/eu/as022-phenol-crystal-hi-ar-acs.html</t>
  </si>
  <si>
    <t>Basic fuchsin, 100 g</t>
  </si>
  <si>
    <t>24 months</t>
  </si>
  <si>
    <t>Basic fuchsin, Hi-Cert
Basic Fuchsin Formula C₂₀H₂₀ClN₃ for microscopy
CAS Number: 632-99-5
Green to dark olive green glistening powder
Molecular Weight [MW]: 337.85 g/mol</t>
  </si>
  <si>
    <t>HIMEDIA Laboratories PVT Ltd,  RM112</t>
  </si>
  <si>
    <t>https://www.himedialabs.com/eu/rm112-basic-fuchsin-hi-cert.html</t>
  </si>
  <si>
    <t>Methylene blue, 100 g</t>
  </si>
  <si>
    <t>Methylene blue trihydrate, Hi-Cert for microscopy
Molecular Formula: C₁₆H₁₈Cl N₃S.3H₂O
Color Index: 52015
CAS No.: 7220-79-3
Molecular Weight: 373.90</t>
  </si>
  <si>
    <t>HIMEDIA Laboratories PVT Ltd,  GRM116</t>
  </si>
  <si>
    <t>https://www.himedialabs.com/eu/grm116-methylene-blue-trihydrate-hi-cert.html</t>
  </si>
  <si>
    <t>Hydrochloric acid, 1 lt</t>
  </si>
  <si>
    <t>Hydrochloric acid fuming 37 % p.A
CAS Number: 7647-01-0
Concentrated (saturated) Hydrochloric acid (HCl)
Reagent grade/purum, 37%
Molecular Weight: 36,46 g/mol
Delivered in secured leak proof UN certified Y rated plastic containers</t>
  </si>
  <si>
    <t>Dangerous cargo
UN 1789, Class 8, PG II</t>
  </si>
  <si>
    <t>NeoFroxx GmbH LC-7093.1</t>
  </si>
  <si>
    <t>https://shop.neofroxx.com/Hydrochloric-acid-fuming-37-p-A.html?listtype=search&amp;searchparam=LC-7093</t>
  </si>
  <si>
    <t>Immersion oil, 100 ml</t>
  </si>
  <si>
    <t>4 x 25ml (100ml)</t>
  </si>
  <si>
    <r>
      <t xml:space="preserve">Immersion oil with refractive index in the range (nD) 1,515 – 1,517 (1.5182 ± 0.0002 @ 23°C)
</t>
    </r>
    <r>
      <rPr>
        <sz val="12"/>
        <rFont val="Calibri"/>
        <family val="2"/>
      </rPr>
      <t>٠</t>
    </r>
    <r>
      <rPr>
        <sz val="9.6"/>
        <rFont val="Calibri"/>
        <family val="2"/>
      </rPr>
      <t xml:space="preserve"> </t>
    </r>
    <r>
      <rPr>
        <sz val="12"/>
        <rFont val="Calibri"/>
        <family val="2"/>
        <scheme val="minor"/>
      </rPr>
      <t xml:space="preserve">Atoxic and Free from particle
</t>
    </r>
    <r>
      <rPr>
        <sz val="12"/>
        <rFont val="Calibri"/>
        <family val="2"/>
      </rPr>
      <t>٠</t>
    </r>
    <r>
      <rPr>
        <sz val="9.6"/>
        <rFont val="Calibri"/>
        <family val="2"/>
      </rPr>
      <t xml:space="preserve"> </t>
    </r>
    <r>
      <rPr>
        <sz val="12"/>
        <rFont val="Calibri"/>
        <family val="2"/>
        <scheme val="minor"/>
      </rPr>
      <t xml:space="preserve">No vapor or odor. Colourless to slight straw, clear oily liquid
</t>
    </r>
    <r>
      <rPr>
        <sz val="12"/>
        <rFont val="Calibri"/>
        <family val="2"/>
      </rPr>
      <t>٠</t>
    </r>
    <r>
      <rPr>
        <sz val="9.6"/>
        <rFont val="Calibri"/>
        <family val="2"/>
      </rPr>
      <t xml:space="preserve"> </t>
    </r>
    <r>
      <rPr>
        <sz val="12"/>
        <rFont val="Calibri"/>
        <family val="2"/>
        <scheme val="minor"/>
      </rPr>
      <t>Labelled with warning symbols.
This item includes: 4 bottles of 25 ml each for a total of 100 ml</t>
    </r>
  </si>
  <si>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</si>
  <si>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</si>
  <si>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</si>
  <si>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</si>
  <si>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</si>
  <si>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</si>
  <si>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</si>
  <si>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</si>
  <si>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</si>
  <si>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Dimensions: 76 mm × 26 mm and Thickness: 1.0–1.2 mm ; Straight edges and corners with cellophane wrapped. Compliant with ISO 8037–1.
This item includes: 50 boxes of 20 units each for a total of 1000 units</t>
    </r>
  </si>
  <si>
    <t>Yancheng Feizhou Glass Co., Ltd. (7105-1)</t>
  </si>
  <si>
    <t>www.ycfzbl.com</t>
  </si>
  <si>
    <t>AFB Quality control slides kit</t>
  </si>
  <si>
    <t>22 months</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</si>
  <si>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</si>
  <si>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</si>
  <si>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</si>
  <si>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</si>
  <si>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</si>
  <si>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</si>
  <si>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</si>
  <si>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</si>
  <si>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</si>
  <si>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</si>
  <si>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</si>
  <si>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</si>
  <si>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</si>
  <si>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</si>
  <si>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</si>
  <si>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</si>
  <si>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</si>
  <si>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</si>
  <si>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</si>
  <si>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</si>
  <si>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</si>
  <si>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</si>
  <si>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</si>
  <si>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</si>
  <si>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</si>
  <si>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</si>
  <si>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</si>
  <si>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</si>
  <si>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</si>
  <si>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</si>
  <si>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</si>
  <si>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</si>
  <si>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</si>
  <si>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</si>
  <si>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</si>
  <si>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</si>
  <si>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</si>
  <si>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</si>
  <si>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</si>
  <si>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</si>
  <si>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</si>
  <si>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</si>
  <si>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</si>
  <si>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</si>
  <si>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</si>
  <si>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</si>
  <si>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</si>
  <si>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</si>
  <si>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</si>
  <si>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</si>
  <si>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</si>
  <si>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</si>
  <si>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</si>
  <si>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</si>
  <si>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</si>
  <si>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</si>
  <si>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</si>
  <si>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</si>
  <si>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</si>
  <si>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</si>
  <si>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</si>
  <si>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</si>
  <si>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</si>
  <si>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</si>
  <si>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</si>
  <si>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</si>
  <si>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</si>
  <si>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</si>
  <si>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</si>
  <si>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</si>
  <si>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</si>
  <si>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</si>
  <si>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</si>
  <si>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</si>
  <si>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https://www.hain-lifescience.de/en/products/equipment/pcr/gtq-cycler-96.html</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</si>
  <si>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</si>
  <si>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</si>
  <si>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</si>
  <si>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</si>
  <si>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Thermocycler</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</si>
  <si>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</si>
  <si>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</si>
  <si>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</si>
  <si>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</si>
  <si>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</si>
  <si>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</si>
  <si>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</si>
  <si>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</si>
  <si>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</si>
  <si>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</si>
  <si>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</si>
  <si>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</si>
  <si>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</si>
  <si>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</si>
  <si>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</si>
  <si>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</si>
  <si>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</si>
  <si>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</si>
  <si>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</si>
  <si>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</si>
  <si>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</si>
  <si>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</si>
  <si>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</si>
  <si>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</si>
  <si>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</si>
  <si>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</si>
  <si>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</si>
  <si>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</si>
  <si>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</si>
  <si>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</si>
  <si>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</si>
  <si>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</si>
  <si>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</si>
  <si>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</si>
  <si>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</si>
  <si>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</si>
  <si>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</si>
  <si>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</si>
  <si>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</si>
  <si>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</si>
  <si>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</si>
  <si>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</si>
  <si>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</si>
  <si>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</si>
  <si>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</si>
  <si>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</si>
  <si>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</si>
  <si>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t>31796A</t>
  </si>
  <si>
    <t>https://www.hain-lifescience.de/en/products/microbiology/mycobacteria/tuberculosis/genotype-mtbdrsl.html</t>
  </si>
  <si>
    <t>GenoType Mycobacterium CM V2.0, 96 tests (29996A)</t>
  </si>
  <si>
    <t>96 tests</t>
  </si>
  <si>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</si>
  <si>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29996A</t>
  </si>
  <si>
    <t>https://www.hain-lifescience.de/en/products/microbiology/mycobacteria/ntm/genotype-mycobacterium-cm.html</t>
  </si>
  <si>
    <t>GenoType Mycobacterium AS V1.0, 12 tests (298/H298)</t>
  </si>
  <si>
    <t>12 tests</t>
  </si>
  <si>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</si>
  <si>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t>(298/H298)</t>
  </si>
  <si>
    <t>https://www.hain-lifescience.de/en/products/microbiology/mycobacteria/ntm/genotype-mycobacterium-as.html</t>
  </si>
  <si>
    <t>GenoType MTBC V1.X, 12 tests (301/H301)</t>
  </si>
  <si>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</si>
  <si>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</si>
  <si>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</si>
  <si>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</si>
  <si>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</si>
  <si>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</si>
  <si>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</si>
  <si>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</si>
  <si>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</si>
  <si>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</si>
  <si>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</si>
  <si>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</si>
  <si>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</si>
  <si>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</si>
  <si>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</si>
  <si>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</si>
  <si>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</si>
  <si>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</si>
  <si>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</si>
  <si>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</si>
  <si>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</si>
  <si>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</si>
  <si>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</si>
  <si>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</si>
  <si>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</si>
  <si>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</si>
  <si>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</si>
  <si>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</si>
  <si>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</si>
  <si>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</si>
  <si>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</si>
  <si>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</si>
  <si>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</si>
  <si>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</si>
  <si>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</si>
  <si>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</si>
  <si>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</si>
  <si>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</si>
  <si>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</si>
  <si>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</si>
  <si>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</si>
  <si>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</si>
  <si>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</si>
  <si>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</si>
  <si>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</si>
  <si>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</si>
  <si>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</si>
  <si>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</si>
  <si>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</si>
  <si>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</si>
  <si>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</si>
  <si>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</si>
  <si>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</si>
  <si>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16 months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</si>
  <si>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</si>
  <si>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</si>
  <si>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</si>
  <si>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</si>
  <si>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</si>
  <si>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</si>
  <si>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</si>
  <si>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</si>
  <si>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</si>
  <si>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</si>
  <si>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</si>
  <si>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</si>
  <si>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</si>
  <si>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</si>
  <si>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</si>
  <si>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</si>
  <si>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</si>
  <si>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</si>
  <si>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</si>
  <si>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</si>
  <si>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</si>
  <si>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</si>
  <si>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</si>
  <si>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</si>
  <si>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</si>
  <si>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</si>
  <si>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Sterile cryovials 2ml</t>
  </si>
  <si>
    <t>2 x 500
 (1000 units)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</si>
  <si>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</si>
  <si>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</si>
  <si>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</si>
  <si>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</si>
  <si>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</si>
  <si>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</si>
  <si>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</si>
  <si>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</si>
  <si>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</si>
  <si>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</si>
  <si>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</si>
  <si>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</si>
  <si>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</si>
  <si>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Temporarily not available</t>
  </si>
  <si>
    <t>Sterile pp centrifuge tubes 50 ml (blue cap)</t>
  </si>
  <si>
    <t>30 months</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</si>
  <si>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</si>
  <si>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</si>
  <si>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</si>
  <si>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pp centrifuge tubes 50 ml (orange cap)</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</si>
  <si>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</si>
  <si>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</si>
  <si>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</si>
  <si>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t>Microcentrifuge tubes 1.5 ml</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</si>
  <si>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</si>
  <si>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</si>
  <si>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</si>
  <si>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Microcentrifuge tubes 2 ml</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</si>
  <si>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</si>
  <si>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</si>
  <si>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</si>
  <si>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</si>
  <si>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</si>
  <si>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</si>
  <si>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</si>
  <si>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</si>
  <si>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Steel laboratory forceps</t>
  </si>
  <si>
    <t>Laboratory anatomical forceps, standard Dissecting Forceps.
Thumb forceps made of stainless steel
Length 145 mm; reusable
Straight
Pointed and serrated tip</t>
  </si>
  <si>
    <t>A.L.M. Surgicare ALM 08-192</t>
  </si>
  <si>
    <t>http://www.almsurgicare.com/Product.aspx?GetProductId=437</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</si>
  <si>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</si>
  <si>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</si>
  <si>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</si>
  <si>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</si>
  <si>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</si>
  <si>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</si>
  <si>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</si>
  <si>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</si>
  <si>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</si>
  <si>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</si>
  <si>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</si>
  <si>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</si>
  <si>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</si>
  <si>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</si>
  <si>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</si>
  <si>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</si>
  <si>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</si>
  <si>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</si>
  <si>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</si>
  <si>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</si>
  <si>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</si>
  <si>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</si>
  <si>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</si>
  <si>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</si>
  <si>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</si>
  <si>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</si>
  <si>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</si>
  <si>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</si>
  <si>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</si>
  <si>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</si>
  <si>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</si>
  <si>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</si>
  <si>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</si>
  <si>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</si>
  <si>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</si>
  <si>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</si>
  <si>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</si>
  <si>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</si>
  <si>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</si>
  <si>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</si>
  <si>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</si>
  <si>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</si>
  <si>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</si>
  <si>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</si>
  <si>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</si>
  <si>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</si>
  <si>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</si>
  <si>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</si>
  <si>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</si>
  <si>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</si>
  <si>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</si>
  <si>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</si>
  <si>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</si>
  <si>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</si>
  <si>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</si>
  <si>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</si>
  <si>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</si>
  <si>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</si>
  <si>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</si>
  <si>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</si>
  <si>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</si>
  <si>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</si>
  <si>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</si>
  <si>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</si>
  <si>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</si>
  <si>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</si>
  <si>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</si>
  <si>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1 kit with 96 extraction cartridges</t>
  </si>
  <si>
    <t>15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</si>
  <si>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</si>
  <si>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</si>
  <si>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</si>
  <si>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</si>
  <si>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</si>
  <si>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</si>
  <si>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</si>
  <si>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</si>
  <si>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2.0 - 124 tests (H-62896)</t>
  </si>
  <si>
    <t>1 kit of 124 tests</t>
  </si>
  <si>
    <t>9,5 months</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</si>
  <si>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</si>
  <si>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Dangerous cargo
UN 1845. Dry ice (-80 to -18°C)</t>
  </si>
  <si>
    <t>H-62896</t>
  </si>
  <si>
    <t>https://www.hain-lifescience.de/en/products/microbiology/mycobacteria/tuberculosis/fluorotype-mtbdr.html</t>
  </si>
  <si>
    <t>Liquefaction Set VER 1.0 (1896574)</t>
  </si>
  <si>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</si>
  <si>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</si>
  <si>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</si>
  <si>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t>LiquidArray MTB-XDR VER 1.0 – 64 tests (1880018)</t>
  </si>
  <si>
    <t>1 kit 64 tests for 
manual PCR setup</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</si>
  <si>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</si>
  <si>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</si>
  <si>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</si>
  <si>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</si>
  <si>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</si>
  <si>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</si>
  <si>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</si>
  <si>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</si>
  <si>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</si>
  <si>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</si>
  <si>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</si>
  <si>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</si>
  <si>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</si>
  <si>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</si>
  <si>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</si>
  <si>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</si>
  <si>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</si>
  <si>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</si>
  <si>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</si>
  <si>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</si>
  <si>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</si>
  <si>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</si>
  <si>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</si>
  <si>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</si>
  <si>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</si>
  <si>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</si>
  <si>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</si>
  <si>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</si>
  <si>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</si>
  <si>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</si>
  <si>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</si>
  <si>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</si>
  <si>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</si>
  <si>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</si>
  <si>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</si>
  <si>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</si>
  <si>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</si>
  <si>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</si>
  <si>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</si>
  <si>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</si>
  <si>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</si>
  <si>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</si>
  <si>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</si>
  <si>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</si>
  <si>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</si>
  <si>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</si>
  <si>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</si>
  <si>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</si>
  <si>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</si>
  <si>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</si>
  <si>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</si>
  <si>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</si>
  <si>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</si>
  <si>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</si>
  <si>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</si>
  <si>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</si>
  <si>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</si>
  <si>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Potassium dihydrogen phosphate, 1 kg</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</si>
  <si>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</si>
  <si>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</si>
  <si>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https://shop.neofroxx.com/Potassium-dihydrogen-phosphate-p-A.html?listtype=search&amp;searchparam=LC-5067</t>
  </si>
  <si>
    <t>Magnesium sulphate heptahydrate, 500 g</t>
  </si>
  <si>
    <t>Magnesium sulfate heptahydrate p.A.
CAS number 10034-99-8
Molecular Weight: 246,48g/mol
Assay (titr.): min. 99.5 - 102.0 %
Form: Solid; Color: Colorless; Odor: Odorless; pH 5,0-9,2
Density 1,68g/cm3 at 20 °C
Supplied in bottles</t>
  </si>
  <si>
    <t>NeoFroxx GmbH LC-4752.3</t>
  </si>
  <si>
    <t>https://shop.neofroxx.com/Magnesium-sulfate-heptahydrate-p-A-oxid-1.html?listtype=search&amp;searchparam=LC-4752</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</si>
  <si>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</si>
  <si>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</si>
  <si>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</si>
  <si>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</si>
  <si>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</si>
  <si>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</si>
  <si>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</si>
  <si>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</si>
  <si>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</si>
  <si>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</si>
  <si>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</si>
  <si>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</si>
  <si>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</si>
  <si>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Di-Sodium hydrogen phosphate, 1 kg</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</si>
  <si>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</si>
  <si>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 xml:space="preserve">NeoFroxx GmbH LC-4526.2 </t>
  </si>
  <si>
    <t>https://shop.neofroxx.com/di-Sodium-hydrogen-phosphate-anhydrous-pure-EP-USP-oxid.html?listtype=search&amp;searchparam=LC-4526.2</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</si>
  <si>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</si>
  <si>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</si>
  <si>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</si>
  <si>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</si>
  <si>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</si>
  <si>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</si>
  <si>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</si>
  <si>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</si>
  <si>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</si>
  <si>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</si>
  <si>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</si>
  <si>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</si>
  <si>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</si>
  <si>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1.5.3 Solid culture consumables</t>
  </si>
  <si>
    <t>Glass beads 3 mm, 1 Kg</t>
  </si>
  <si>
    <t>Glass Beads as distillation column packing, mixing beads, and boiling stones. For Micro-Bead-sterilization
Glass beads, solid, made of soda-lime glass
High chemical resistance
Round cheap, diameter: 3 mm</t>
  </si>
  <si>
    <t>WITEG Labortechnik GmbH 1 540 003</t>
  </si>
  <si>
    <t>https://www.witeg.de/en/detail/index/sArticle/2560</t>
  </si>
  <si>
    <t>Glass beads 5 mm, 1 Kg</t>
  </si>
  <si>
    <t>Glass Beads as distillation column packing, mixing beads, and boiling stones. For Micro-Bead-sterilization
Glass beads, solid, made of soda-lime glass
High chemical resistance
Round cheap, diameter: 5 mm</t>
  </si>
  <si>
    <t>WITEG Labortechnik GmbH 1 540 005</t>
  </si>
  <si>
    <t>https://www.witeg.de/en/detail/index/sArticle/2562</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</si>
  <si>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</si>
  <si>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</si>
  <si>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</si>
  <si>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</si>
  <si>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</si>
  <si>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</si>
  <si>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</si>
  <si>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</si>
  <si>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</si>
  <si>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</si>
  <si>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</si>
  <si>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</si>
  <si>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</si>
  <si>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</si>
  <si>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</si>
  <si>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</si>
  <si>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</si>
  <si>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</si>
  <si>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</si>
  <si>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</si>
  <si>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</si>
  <si>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</si>
  <si>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</si>
  <si>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</si>
  <si>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</si>
  <si>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</si>
  <si>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</si>
  <si>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</si>
  <si>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</si>
  <si>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</si>
  <si>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</si>
  <si>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5935-0016</t>
  </si>
  <si>
    <t>https://www.thermofisher.com/order/catalog/product/5935-0016#/5935-0016</t>
  </si>
  <si>
    <t>Slanted rack for 20 mm tubes</t>
  </si>
  <si>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</si>
  <si>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5935-0020</t>
  </si>
  <si>
    <t>1.5.4 Liquid culture equipment</t>
  </si>
  <si>
    <t>BACTEC MGIT 960 System (445870, 440107 (445999)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</si>
  <si>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</si>
  <si>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</si>
  <si>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</si>
  <si>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</si>
  <si>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</si>
  <si>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</si>
  <si>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</si>
  <si>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</si>
  <si>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</si>
  <si>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</si>
  <si>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</si>
  <si>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</si>
  <si>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</si>
  <si>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</si>
  <si>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</si>
  <si>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</si>
  <si>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</si>
  <si>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</si>
  <si>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</si>
  <si>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</si>
  <si>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</si>
  <si>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</si>
  <si>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</si>
  <si>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</si>
  <si>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</si>
  <si>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</si>
  <si>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</si>
  <si>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</si>
  <si>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</si>
  <si>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</si>
  <si>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</si>
  <si>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</si>
  <si>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</si>
  <si>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</si>
  <si>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</si>
  <si>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</si>
  <si>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</si>
  <si>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</si>
  <si>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</si>
  <si>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</si>
  <si>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</si>
  <si>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</si>
  <si>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</si>
  <si>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</si>
  <si>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</si>
  <si>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</si>
  <si>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</si>
  <si>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</si>
  <si>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</si>
  <si>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</si>
  <si>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</si>
  <si>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</si>
  <si>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</si>
  <si>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</si>
  <si>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</si>
  <si>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</si>
  <si>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</si>
  <si>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</si>
  <si>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</si>
  <si>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</si>
  <si>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</si>
  <si>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</si>
  <si>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</si>
  <si>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</si>
  <si>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BACTEC MGIT PZA Tubes (245115)</t>
  </si>
  <si>
    <t>25 units</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</si>
  <si>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</si>
  <si>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</si>
  <si>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</si>
  <si>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</si>
  <si>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</si>
  <si>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</si>
  <si>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</si>
  <si>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</si>
  <si>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</si>
  <si>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</si>
  <si>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</si>
  <si>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</si>
  <si>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</si>
  <si>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</si>
  <si>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</si>
  <si>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</si>
  <si>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</si>
  <si>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</si>
  <si>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</si>
  <si>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</si>
  <si>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</si>
  <si>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</si>
  <si>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</si>
  <si>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</si>
  <si>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</si>
  <si>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</si>
  <si>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</si>
  <si>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</si>
  <si>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</si>
  <si>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</si>
  <si>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</si>
  <si>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</si>
  <si>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</si>
  <si>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</si>
  <si>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</si>
  <si>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</si>
  <si>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</si>
  <si>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</si>
  <si>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</si>
  <si>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</si>
  <si>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</si>
  <si>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</si>
  <si>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</si>
  <si>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</si>
  <si>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</si>
  <si>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</si>
  <si>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</si>
  <si>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</si>
  <si>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</si>
  <si>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</si>
  <si>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</si>
  <si>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Non sterile Pasteur pipettes 3 ml</t>
  </si>
  <si>
    <t>Non- Sterile and single use graduated Pasteur pipettes with a volume of 3ml
Length 150 mm
Graduation at 0.5 ml
Made of Polystyrene and colorless
Individually wrapped</t>
  </si>
  <si>
    <t>Corning Incorporated PAS3-00</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</si>
  <si>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</si>
  <si>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</si>
  <si>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</si>
  <si>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</si>
  <si>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</si>
  <si>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</si>
  <si>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</si>
  <si>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</si>
  <si>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</si>
  <si>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</si>
  <si>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</si>
  <si>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</si>
  <si>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</si>
  <si>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</si>
  <si>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</si>
  <si>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</si>
  <si>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</si>
  <si>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</si>
  <si>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</si>
  <si>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</si>
  <si>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</si>
  <si>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</si>
  <si>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</si>
  <si>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</si>
  <si>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</si>
  <si>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</si>
  <si>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</si>
  <si>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Dimethyl sulfoxide 250 ml</t>
  </si>
  <si>
    <t>Dimethyl sulfoxide (DMSO) for molecular biology
Synonyms: DMSO, Methyl sulfoxide
Chemical formula: Empirical formula C2H6OS
CAS Number: 67-68-5
Molecular weight: 78.13 g/mol
Assay (GC): min. 99.5 %</t>
  </si>
  <si>
    <t>NeoFroxx GmbH 1084ML250</t>
  </si>
  <si>
    <t>https://shop.neofroxx.com/Dimethyl-sulfoxide-for-molecular-biology.html?listtype=search&amp;searchparam=1084</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</si>
  <si>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</si>
  <si>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</si>
  <si>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</si>
  <si>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</si>
  <si>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</si>
  <si>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</si>
  <si>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</si>
  <si>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</si>
  <si>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</si>
  <si>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</si>
  <si>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</si>
  <si>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</si>
  <si>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</si>
  <si>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</si>
  <si>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</si>
  <si>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</si>
  <si>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</si>
  <si>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</si>
  <si>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</si>
  <si>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</si>
  <si>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</si>
  <si>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</si>
  <si>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</si>
  <si>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</si>
  <si>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</si>
  <si>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</si>
  <si>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</si>
  <si>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</si>
  <si>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</si>
  <si>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</si>
  <si>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</si>
  <si>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</si>
  <si>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</si>
  <si>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</si>
  <si>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</si>
  <si>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</si>
  <si>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</si>
  <si>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</si>
  <si>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</si>
  <si>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</si>
  <si>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</si>
  <si>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</si>
  <si>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</si>
  <si>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</si>
  <si>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</si>
  <si>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</si>
  <si>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</si>
  <si>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</si>
  <si>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</si>
  <si>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</si>
  <si>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</si>
  <si>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</si>
  <si>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</si>
  <si>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</si>
  <si>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</si>
  <si>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</si>
  <si>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</si>
  <si>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TAUNS Laboratories</t>
  </si>
  <si>
    <t>CATB0870</t>
  </si>
  <si>
    <t>https://www.tauns.co.jp/en/product/capilia-tb-neo/</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</si>
  <si>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</si>
  <si>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</si>
  <si>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</si>
  <si>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</si>
  <si>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</si>
  <si>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</si>
  <si>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t>CATB0877</t>
  </si>
  <si>
    <t xml:space="preserve">2. DETECTION OF LATENT TB </t>
  </si>
  <si>
    <t>2.1 IGRA</t>
  </si>
  <si>
    <t>2.1.2 IGRA Testing</t>
  </si>
  <si>
    <t>QuantiFERON-TB Gold Plus ELISA, 44 tests (622120)</t>
  </si>
  <si>
    <t>1 kit 
for 44 tests</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</si>
  <si>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</si>
  <si>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QIAGEN GmbH</t>
  </si>
  <si>
    <t>Dangerous and Cool cargo (+2 -+8°C)
UN 3264 Class: 8, Packing group: III - Corrosive liquid, acidic, inorganic, n.o.s. (sulfuric acid)</t>
  </si>
  <si>
    <t>https://www.qiagen.com/de-us/products/diagnostics-and-clinical-research/tb-management/quantiferon-tb-gold-plus-us    
https://www.qiagen.com/de-us/products/diagnostics-and-clinical-research/tb-management/quantiferon-tb-gold-plus-us</t>
  </si>
  <si>
    <t>QuantiFERON-TB Gold Plus ELISA, 440 tests Ref lab (622822)</t>
  </si>
  <si>
    <t>1 kit 
for 440 tests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</si>
  <si>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</si>
  <si>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t>QFT-Plus Tubes 200 (Nil, TB1, TB2, Mitogen) (622526)</t>
  </si>
  <si>
    <t>1 kit 
of 200 tubes</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</si>
  <si>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</si>
  <si>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 xml:space="preserve"> https://www.qiagen.com/de-us/products/diagnostics-and-clinical-research/tb-management/quantiferon-tb-gold-plus-us    </t>
  </si>
  <si>
    <t>QFT-Plus Tubes 200 (Nil, TB1, TB2, Mitogen) High Alt (623526)</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</si>
  <si>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</si>
  <si>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 xml:space="preserve">https://www.qiagen.com/de-us/products/diagnostics-and-clinical-research/tb-management/quantiferon-tb-gold-plus-us    </t>
  </si>
  <si>
    <t>QFT-Plus Tubes 40 (Nil, TB1, TB2, Mitogen) (622222)</t>
  </si>
  <si>
    <t xml:space="preserve">1 kit 
of 40 tubes </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</si>
  <si>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</si>
  <si>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Tubes 40 (Nil, TB1, TB2, Mitogen) High Alt (623222)</t>
  </si>
  <si>
    <t>1 kit 
of 40 tubes High Altitude</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</si>
  <si>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</si>
  <si>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WANTAI TB-IGRA ELISA, 28 tests (WT-1196)</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</si>
  <si>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</si>
  <si>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</si>
  <si>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t>Beijing Wantai Biological Pharmacy Enterprise Co., Ltd.</t>
  </si>
  <si>
    <t>WT-1196</t>
  </si>
  <si>
    <t>http://www.ystwt.cn/tuberculosis/</t>
    <phoneticPr fontId="4" type="noConversion"/>
  </si>
  <si>
    <t>STANDARD E TB-Feron ELISA, 56 tests (10TBF10C)</t>
  </si>
  <si>
    <t>1 kit 
for 56 tests</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</si>
  <si>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</si>
  <si>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SD Biosensor, Inc.</t>
  </si>
  <si>
    <t>10TBF10C</t>
  </si>
  <si>
    <t>https://www.sdbiosensor.com/product/product_view?product_no=113#</t>
  </si>
  <si>
    <t>STANDARD E TB-Feron Tubes 300 (Nil, Antigen, Mitogen) (07TBFA30)</t>
  </si>
  <si>
    <t>1 kit 
of 300 TB-Feron Tubes</t>
  </si>
  <si>
    <t>TB-Feron Blood collection tubes are intended to collect blood specimen for use with STANDARD E TB-Feron ELISA:
1 kit of 300 TB-Feron Tubes
٠ 100x TB-Feron Mitogen Tube
٠ 100x TB-Feron TB Antigen Tube
٠ 100x TB-Feron Nil Tube</t>
  </si>
  <si>
    <t>07TBFA30</t>
  </si>
  <si>
    <t>STANDARD E TB-Feron Tubes 30 (Nil, Antigen, Mitogen) (07TBFA40)</t>
  </si>
  <si>
    <t xml:space="preserve">1 kit 
of 30 TB-Feron tubes </t>
  </si>
  <si>
    <t>TB-Feron Blood collection tubes are intended to collect blood specimen for use with STANDARD E TB-Feron ELISA.
1 kit of 30 TB-Feron tubes 
٠ 10x Mitogen tube (Purple cap)
٠ 10x TB Antigen tube (Red cap)
٠ 10x Nil tube (Gray cap)</t>
  </si>
  <si>
    <t>07TBFA40</t>
  </si>
  <si>
    <t>STANDARD E TB-Feron Control (C-ETBF-01)</t>
  </si>
  <si>
    <t>1 kit
 of 45 tablets per standard level</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</si>
  <si>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</si>
  <si>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t>C-ETBF-01</t>
  </si>
  <si>
    <t xml:space="preserve">3. DETECTION OF COVID-19 </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</si>
  <si>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</si>
  <si>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</si>
  <si>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</si>
  <si>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</si>
  <si>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</si>
  <si>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</si>
  <si>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</si>
  <si>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</si>
  <si>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Microfluidic cartridge for RT-PCR incorporates a proprietary design that allows for rapid amplification and sensitive detection. Each cartridge is build with 24 independently controlled reaction chambers.</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</si>
  <si>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</si>
  <si>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</si>
  <si>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</si>
  <si>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</si>
  <si>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</si>
  <si>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</si>
  <si>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</si>
  <si>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</si>
  <si>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</si>
  <si>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</si>
  <si>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</si>
  <si>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</si>
  <si>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</si>
  <si>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</si>
  <si>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</si>
  <si>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</si>
  <si>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</si>
  <si>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</si>
  <si>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</si>
  <si>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</si>
  <si>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</si>
  <si>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</si>
  <si>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</si>
  <si>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</si>
  <si>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</si>
  <si>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</si>
  <si>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Ethanol, 1 lt</t>
  </si>
  <si>
    <t>Ethanol 96 % technical grade, denaturated (MEK 1 %, IPA 1 %, Bitrex 1g/100l) 
CAS number: 64-17-5
Grade: Purum/analytical at least 96%
Molecular weight: 46.07 g/mol
Density: 0.79 – 0.89 g/cm³
Delivered in secured leak proof UN certified Y rated plastic containers</t>
  </si>
  <si>
    <t>NeoFroxx GmbH LC-6994.3</t>
  </si>
  <si>
    <t>https://shop.neofroxx.com/Ethanol-96-denaturated-technical-grade-denatured-w-MEK-1-IPA-1-Bitrex-1g-100l-oxid-2.html?listtype=search&amp;searchparam=LC-6994</t>
  </si>
  <si>
    <t>Sodium hydroxide, 1 kg</t>
  </si>
  <si>
    <t>Sodium hydroxide pellets pure EP, NF (pharma grade)
CAS number: 1310-73-2
Molecular Weight: 40g/mol
Density: 2.13 g/cm³ at 20 °C
Assay (Na): 54.0 - 59.8 %
Delivered in secured leak proof UN certified Y rated plastic containers</t>
  </si>
  <si>
    <t>Dangerous cargo
UN 1823, Class 8, PG II</t>
  </si>
  <si>
    <t>NeoFroxx GmbH LC-7334.1</t>
  </si>
  <si>
    <t>https://shop.neofroxx.com/Sodium-hydroxide-pellets-pure-EP-NF.html?listtype=search&amp;searchparam=LC-7334</t>
  </si>
  <si>
    <t>N-acetyl-L-cysteine, 100 g</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</si>
  <si>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</si>
  <si>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</si>
  <si>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</si>
  <si>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</si>
  <si>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</si>
  <si>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</si>
  <si>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</si>
  <si>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</si>
  <si>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</si>
  <si>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</si>
  <si>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</si>
  <si>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</si>
  <si>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</si>
  <si>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</si>
  <si>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</si>
  <si>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</si>
  <si>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</si>
  <si>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</si>
  <si>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</si>
  <si>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</si>
  <si>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</si>
  <si>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</si>
  <si>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</si>
  <si>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</si>
  <si>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</si>
  <si>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</si>
  <si>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</si>
  <si>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</si>
  <si>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</si>
  <si>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</si>
  <si>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</si>
  <si>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</si>
  <si>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</si>
  <si>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</si>
  <si>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</si>
  <si>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</si>
  <si>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</si>
  <si>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</si>
  <si>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</si>
  <si>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</si>
  <si>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</si>
  <si>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</si>
  <si>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</si>
  <si>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</si>
  <si>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</si>
  <si>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</si>
  <si>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</si>
  <si>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</si>
  <si>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</si>
  <si>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</si>
  <si>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</si>
  <si>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</si>
  <si>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</si>
  <si>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</si>
  <si>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</si>
  <si>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</si>
  <si>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</si>
  <si>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</si>
  <si>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</si>
  <si>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</si>
  <si>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</si>
  <si>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</si>
  <si>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</si>
  <si>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</si>
  <si>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</si>
  <si>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</si>
  <si>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</si>
  <si>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</si>
  <si>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</si>
  <si>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</si>
  <si>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</si>
  <si>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</si>
  <si>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</si>
  <si>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</si>
  <si>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</si>
  <si>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</si>
  <si>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</si>
  <si>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</si>
  <si>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</si>
  <si>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</si>
  <si>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</si>
  <si>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</si>
  <si>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</si>
  <si>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</si>
  <si>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</si>
  <si>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</si>
  <si>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</si>
  <si>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</si>
  <si>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</si>
  <si>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</si>
  <si>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</si>
  <si>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</si>
  <si>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</si>
  <si>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</si>
  <si>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</si>
  <si>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</si>
  <si>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</si>
  <si>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</si>
  <si>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</si>
  <si>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</si>
  <si>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</si>
  <si>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</si>
  <si>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</si>
  <si>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</si>
  <si>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</si>
  <si>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</si>
  <si>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</si>
  <si>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</si>
  <si>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</si>
  <si>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</si>
  <si>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</si>
  <si>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</si>
  <si>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</si>
  <si>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</si>
  <si>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</si>
  <si>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</si>
  <si>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</si>
  <si>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</si>
  <si>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</si>
  <si>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</si>
  <si>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</si>
  <si>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</si>
  <si>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</si>
  <si>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</si>
  <si>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</si>
  <si>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</si>
  <si>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</si>
  <si>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</si>
  <si>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</si>
  <si>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</si>
  <si>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</si>
  <si>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</si>
  <si>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</si>
  <si>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</si>
  <si>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</si>
  <si>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</si>
  <si>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</si>
  <si>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</si>
  <si>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</si>
  <si>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</si>
  <si>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</si>
  <si>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</si>
  <si>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</si>
  <si>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</si>
  <si>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</si>
  <si>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</si>
  <si>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</si>
  <si>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</si>
  <si>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</si>
  <si>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</si>
  <si>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</si>
  <si>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</si>
  <si>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</si>
  <si>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</si>
  <si>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</si>
  <si>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</si>
  <si>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</si>
  <si>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</si>
  <si>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</si>
  <si>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</si>
  <si>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</si>
  <si>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</si>
  <si>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</si>
  <si>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</si>
  <si>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</si>
  <si>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</si>
  <si>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</si>
  <si>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</si>
  <si>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</si>
  <si>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</si>
  <si>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</si>
  <si>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</si>
  <si>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</si>
  <si>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</si>
  <si>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</si>
  <si>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</si>
  <si>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</si>
  <si>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</si>
  <si>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</si>
  <si>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</si>
  <si>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</si>
  <si>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</si>
  <si>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</si>
  <si>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</si>
  <si>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</si>
  <si>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</si>
  <si>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</si>
  <si>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</si>
  <si>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</si>
  <si>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</si>
  <si>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</si>
  <si>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</si>
  <si>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</si>
  <si>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</si>
  <si>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</si>
  <si>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</si>
  <si>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</si>
  <si>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</si>
  <si>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</si>
  <si>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</si>
  <si>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</si>
  <si>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</si>
  <si>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</si>
  <si>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</si>
  <si>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</si>
  <si>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</si>
  <si>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</si>
  <si>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</si>
  <si>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</si>
  <si>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</si>
  <si>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</si>
  <si>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</si>
  <si>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</si>
  <si>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</si>
  <si>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</si>
  <si>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</si>
  <si>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</si>
  <si>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</si>
  <si>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</si>
  <si>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</si>
  <si>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</si>
  <si>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</si>
  <si>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</si>
  <si>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</si>
  <si>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</si>
  <si>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</si>
  <si>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</si>
  <si>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</si>
  <si>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</si>
  <si>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</si>
  <si>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</si>
  <si>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</si>
  <si>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</si>
  <si>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</si>
  <si>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</si>
  <si>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</si>
  <si>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</si>
  <si>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</si>
  <si>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</si>
  <si>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</si>
  <si>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</si>
  <si>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</si>
  <si>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</si>
  <si>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</si>
  <si>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</si>
  <si>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</si>
  <si>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</si>
  <si>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</si>
  <si>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</si>
  <si>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</si>
  <si>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</si>
  <si>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</si>
  <si>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</si>
  <si>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</si>
  <si>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</si>
  <si>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</si>
  <si>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</si>
  <si>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</si>
  <si>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</si>
  <si>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</si>
  <si>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</si>
  <si>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</si>
  <si>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</si>
  <si>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</si>
  <si>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</si>
  <si>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</si>
  <si>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</si>
  <si>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</si>
  <si>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</si>
  <si>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</si>
  <si>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</si>
  <si>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</si>
  <si>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</si>
  <si>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</si>
  <si>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</si>
  <si>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</si>
  <si>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</si>
  <si>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</si>
  <si>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</si>
  <si>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</si>
  <si>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</si>
  <si>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</si>
  <si>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</si>
  <si>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</si>
  <si>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</si>
  <si>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</si>
  <si>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</si>
  <si>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</si>
  <si>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Nobamed Paul Danz AG 905451</t>
  </si>
  <si>
    <t>https://www.nobamed.com/gb/disposable-gloves/175-4239-nobaglove-latex.html</t>
  </si>
  <si>
    <t>Latex gloves size M</t>
  </si>
  <si>
    <t>Nobamed Paul Danz AG 905452</t>
  </si>
  <si>
    <t>Latex gloves size L</t>
  </si>
  <si>
    <t>Nobamed Paul Danz AG 905453</t>
  </si>
  <si>
    <t>Disposable nitrile gloves size S</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</si>
  <si>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</si>
  <si>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1282S</t>
  </si>
  <si>
    <t>https://meditrade.net/en/product/nitril-x-long/</t>
  </si>
  <si>
    <t>Disposable nitrile gloves size M</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</si>
  <si>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</si>
  <si>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1282M</t>
  </si>
  <si>
    <t>Disposable nitrile gloves size L</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</si>
  <si>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</si>
  <si>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1282L</t>
  </si>
  <si>
    <t>Cotton laboratory coat size S</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</si>
  <si>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</si>
  <si>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0218/002_S</t>
  </si>
  <si>
    <t>http://dieckhoff-textil.de/wp-content/uploads/2019/07/dieckhoff_brosch%C3%BCre_bekleidung_092016.pdf</t>
  </si>
  <si>
    <t>Cotton laboratory coat size M</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</si>
  <si>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</si>
  <si>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0218/002_M</t>
  </si>
  <si>
    <t>Cotton laboratory coat size L</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</si>
  <si>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</si>
  <si>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0218/002_L</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</si>
  <si>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</si>
  <si>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</si>
  <si>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</si>
  <si>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</si>
  <si>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</si>
  <si>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</si>
  <si>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</si>
  <si>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</si>
  <si>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</si>
  <si>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</si>
  <si>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</si>
  <si>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</si>
  <si>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</si>
  <si>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</si>
  <si>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</si>
  <si>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</si>
  <si>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</si>
  <si>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</si>
  <si>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</si>
  <si>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</si>
  <si>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</si>
  <si>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</si>
  <si>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</si>
  <si>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</si>
  <si>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</si>
  <si>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</si>
  <si>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</si>
  <si>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</si>
  <si>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</si>
  <si>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</si>
  <si>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</si>
  <si>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</si>
  <si>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</si>
  <si>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</si>
  <si>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</si>
  <si>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</si>
  <si>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</si>
  <si>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</si>
  <si>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Germicidal UV-C for disinfection, fixed</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</si>
  <si>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</si>
  <si>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</si>
  <si>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</si>
  <si>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Germicidal UV-C Upper-air for disinfection, fixed</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</si>
  <si>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</si>
  <si>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</si>
  <si>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</si>
  <si>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</si>
  <si>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</si>
  <si>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</si>
  <si>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https://www.draeger.com/Products/Content/flow-check-pi-9046525-en-gb.pdf</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</si>
  <si>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</si>
  <si>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</si>
  <si>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</si>
  <si>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</si>
  <si>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Paper towels</t>
  </si>
  <si>
    <t>1 pack
(200 units)</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</si>
  <si>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</si>
  <si>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WEPA Professional GmbH 276490</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</si>
  <si>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</si>
  <si>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</si>
  <si>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</si>
  <si>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</si>
  <si>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</si>
  <si>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</si>
  <si>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</si>
  <si>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</si>
  <si>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</si>
  <si>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</si>
  <si>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</si>
  <si>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</si>
  <si>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</si>
  <si>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</si>
  <si>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</si>
  <si>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</si>
  <si>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</si>
  <si>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</si>
  <si>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</si>
  <si>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</si>
  <si>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</si>
  <si>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</si>
  <si>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</si>
  <si>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</si>
  <si>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</si>
  <si>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</si>
  <si>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</si>
  <si>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</si>
  <si>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</si>
  <si>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</si>
  <si>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</si>
  <si>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</si>
  <si>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</si>
  <si>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</si>
  <si>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</si>
  <si>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</si>
  <si>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</si>
  <si>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</si>
  <si>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</si>
  <si>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</si>
  <si>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</si>
  <si>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</si>
  <si>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</si>
  <si>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</si>
  <si>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</si>
  <si>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</si>
  <si>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</si>
  <si>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</si>
  <si>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</si>
  <si>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</si>
  <si>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</si>
  <si>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</si>
  <si>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Isopropanol, 5 lt</t>
  </si>
  <si>
    <t>2-Propanol 70 % p.A.
CAS number 67-63-0
Synonyms: Isopropyl alcohol, Isopropanol, iso-Propanol, IPA
Appearance:: colorless liquid
Molecular weight: 60,01g/mol
Assay (GC): min. 70 %</t>
  </si>
  <si>
    <t>Dangerous cargo
UN 1219, Class 3, PG II</t>
  </si>
  <si>
    <t>NeoFroxx GmbH LC-5942.4</t>
  </si>
  <si>
    <t>https://shop.neofroxx.com/2-Propanol-70-p-A-oxid-2.html?listtype=search&amp;searchparam=LC-5942.4</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</si>
  <si>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</si>
  <si>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</si>
  <si>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</si>
  <si>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</si>
  <si>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</si>
  <si>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</si>
  <si>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</si>
  <si>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</si>
  <si>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</si>
  <si>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</si>
  <si>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</si>
  <si>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</si>
  <si>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</si>
  <si>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</si>
  <si>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Sterilization indicator tape for hot air oven - dry</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</si>
  <si>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</si>
  <si>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ECS s.r.l. ECS S19</t>
  </si>
  <si>
    <t>https://ecssrl.com/en/product/adhesive-tapes/s19-adhesive-tape/</t>
  </si>
  <si>
    <t>Sterilization indicator tape for autoclaves - steam</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</si>
  <si>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</si>
  <si>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V19</t>
  </si>
  <si>
    <t>https://ecssrl.com/en/product/adhesive-tapes/v19-adhesive-tape/</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</si>
  <si>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</si>
  <si>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</si>
  <si>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</si>
  <si>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</si>
  <si>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</si>
  <si>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</si>
  <si>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</si>
  <si>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</si>
  <si>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</si>
  <si>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</si>
  <si>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</si>
  <si>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</si>
  <si>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</si>
  <si>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</si>
  <si>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</si>
  <si>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</si>
  <si>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</si>
  <si>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</si>
  <si>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</si>
  <si>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</si>
  <si>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</si>
  <si>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</si>
  <si>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Solar panel generator system 1,5 KW</t>
  </si>
  <si>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</si>
  <si>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General Cargo
Batteries included (Trouble-free transport of operational blocks, no restrictions for rail, road, sea and air transportation (IATA, DGR, clause A67))</t>
  </si>
  <si>
    <t xml:space="preserve">Solar system 1,5 KW TTM Technologie Transfer Marburg e.V. </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</si>
  <si>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</si>
  <si>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</si>
  <si>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</si>
  <si>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</si>
  <si>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</si>
  <si>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</si>
  <si>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</si>
  <si>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</si>
  <si>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</si>
  <si>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</si>
  <si>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</si>
  <si>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</si>
  <si>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</si>
  <si>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</si>
  <si>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</si>
  <si>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</si>
  <si>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</si>
  <si>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</si>
  <si>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</si>
  <si>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</si>
  <si>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</si>
  <si>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</si>
  <si>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</si>
  <si>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</si>
  <si>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</si>
  <si>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</si>
  <si>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</si>
  <si>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</si>
  <si>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</si>
  <si>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</si>
  <si>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</si>
  <si>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</si>
  <si>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</si>
  <si>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</si>
  <si>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</si>
  <si>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</si>
  <si>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</si>
  <si>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</si>
  <si>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</si>
  <si>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</si>
  <si>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</si>
  <si>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</si>
  <si>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</si>
  <si>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</si>
  <si>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</si>
  <si>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</si>
  <si>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</si>
  <si>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</si>
  <si>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</si>
  <si>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</si>
  <si>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</si>
  <si>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</si>
  <si>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</si>
  <si>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</si>
  <si>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</si>
  <si>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</si>
  <si>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</si>
  <si>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</si>
  <si>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</si>
  <si>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</si>
  <si>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</si>
  <si>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</si>
  <si>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</si>
  <si>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</si>
  <si>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</si>
  <si>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</si>
  <si>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</si>
  <si>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</si>
  <si>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</si>
  <si>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</si>
  <si>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</si>
  <si>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</si>
  <si>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</si>
  <si>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</si>
  <si>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</si>
  <si>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</si>
  <si>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6.3.1 Biosafety cabinet Class II Type A2</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</si>
  <si>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</si>
  <si>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</si>
  <si>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</si>
  <si>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</si>
  <si>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</si>
  <si>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</si>
  <si>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</si>
  <si>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</si>
  <si>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</si>
  <si>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</si>
  <si>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</si>
  <si>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</si>
  <si>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</si>
  <si>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</si>
  <si>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</si>
  <si>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</si>
  <si>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</si>
  <si>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</si>
  <si>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</si>
  <si>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</si>
  <si>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</si>
  <si>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</si>
  <si>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</si>
  <si>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</si>
  <si>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</si>
  <si>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</si>
  <si>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LaboGene ApS/Scanlaf installaiton and training</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</si>
  <si>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</si>
  <si>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</si>
  <si>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</si>
  <si>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</si>
  <si>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</si>
  <si>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</si>
  <si>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</si>
  <si>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</si>
  <si>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</si>
  <si>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</si>
  <si>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</si>
  <si>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</si>
  <si>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</si>
  <si>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</si>
  <si>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</si>
  <si>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</si>
  <si>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</si>
  <si>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</si>
  <si>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</si>
  <si>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</si>
  <si>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</si>
  <si>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</si>
  <si>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</si>
  <si>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</si>
  <si>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</si>
  <si>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</si>
  <si>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</si>
  <si>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</si>
  <si>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</si>
  <si>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</si>
  <si>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</si>
  <si>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</si>
  <si>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</si>
  <si>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</si>
  <si>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</si>
  <si>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</si>
  <si>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</si>
  <si>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</si>
  <si>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</si>
  <si>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</si>
  <si>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</si>
  <si>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</si>
  <si>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</si>
  <si>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</si>
  <si>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</si>
  <si>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</si>
  <si>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</si>
  <si>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</si>
  <si>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 xml:space="preserve">6.3.2 Biosafety cabinet Class II - 3 filters </t>
  </si>
  <si>
    <t>Biosafety cabinet 4 feet, 3 filters</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</si>
  <si>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</si>
  <si>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</si>
  <si>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</si>
  <si>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</si>
  <si>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</si>
  <si>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</si>
  <si>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</si>
  <si>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</si>
  <si>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</si>
  <si>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</si>
  <si>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</si>
  <si>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</si>
  <si>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</si>
  <si>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</si>
  <si>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</si>
  <si>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</si>
  <si>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</si>
  <si>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</si>
  <si>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</si>
  <si>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</si>
  <si>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</si>
  <si>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</si>
  <si>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</si>
  <si>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Biosafety cabinet 5 feet, 3 filters</t>
  </si>
  <si>
    <r>
      <t>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</si>
  <si>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</si>
  <si>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</si>
  <si>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</si>
  <si>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</si>
  <si>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</si>
  <si>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</si>
  <si>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</si>
  <si>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</si>
  <si>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</si>
  <si>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</si>
  <si>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</si>
  <si>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</si>
  <si>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</si>
  <si>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</si>
  <si>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</si>
  <si>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</si>
  <si>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</si>
  <si>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</si>
  <si>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</si>
  <si>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</si>
  <si>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</si>
  <si>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</si>
  <si>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</si>
  <si>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r>
      <t>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</si>
  <si>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</si>
  <si>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</si>
  <si>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</si>
  <si>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</si>
  <si>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</si>
  <si>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</si>
  <si>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</si>
  <si>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</si>
  <si>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</si>
  <si>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</si>
  <si>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</si>
  <si>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</si>
  <si>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</si>
  <si>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</si>
  <si>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</si>
  <si>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</si>
  <si>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</si>
  <si>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</si>
  <si>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</si>
  <si>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</si>
  <si>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</si>
  <si>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</si>
  <si>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Diagnostics Logistics &amp; planning summary of your order</t>
  </si>
  <si>
    <t>Cool Cargo</t>
  </si>
  <si>
    <t>Dangerous Cargo</t>
  </si>
  <si>
    <t>CRT cargo (+15-+25°C)</t>
  </si>
  <si>
    <t>Cost of 
services</t>
  </si>
  <si>
    <t>Cost of products 
EXW per supplier</t>
  </si>
  <si>
    <t>Product discount</t>
  </si>
  <si>
    <t>Total cost with 
product discount</t>
  </si>
  <si>
    <t>Weight (kg)</t>
  </si>
  <si>
    <t>Volume (m3)</t>
  </si>
  <si>
    <t>HUMAN</t>
  </si>
  <si>
    <t>Nipro Corporation</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</si>
  <si>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</si>
  <si>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</si>
  <si>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</si>
  <si>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</si>
  <si>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</si>
  <si>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</si>
  <si>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</si>
  <si>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</si>
  <si>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</si>
  <si>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</si>
  <si>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</si>
  <si>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</si>
  <si>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</si>
  <si>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</si>
  <si>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</si>
  <si>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</si>
  <si>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</si>
  <si>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</si>
  <si>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</si>
  <si>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</si>
  <si>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</si>
  <si>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</si>
  <si>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</si>
  <si>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</si>
  <si>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</si>
  <si>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</si>
  <si>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</si>
  <si>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</si>
  <si>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</si>
  <si>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</si>
  <si>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</si>
  <si>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</si>
  <si>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</si>
  <si>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</si>
  <si>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</si>
  <si>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</si>
  <si>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Delft Light X-Ray System -Equipment &amp; Safety Accessories DLBAA02</t>
  </si>
  <si>
    <t>1 Kit</t>
  </si>
  <si>
    <r>
      <t xml:space="preserve">The Delft Light equipment is an ultra-portable digital X-ray system specifically designed for TB screening in remote locations. The Delft Light kit is composed by:
</t>
    </r>
    <r>
      <rPr>
        <b/>
        <sz val="11"/>
        <color theme="1"/>
        <rFont val="Calibri"/>
        <family val="2"/>
      </rPr>
      <t>1. Delft Light Generator</t>
    </r>
    <r>
      <rPr>
        <sz val="11"/>
        <color theme="1"/>
        <rFont val="Calibri"/>
        <family val="2"/>
      </rPr>
      <t xml:space="preserve"> (DL-TR9020-1) - 1 unit. 
The Delft Light features a </t>
    </r>
    <r>
      <rPr>
        <b/>
        <sz val="11"/>
        <color theme="1"/>
        <rFont val="Calibri"/>
        <family val="2"/>
      </rPr>
      <t>voltage range of 40 to 90 kV</t>
    </r>
    <r>
      <rPr>
        <sz val="11"/>
        <color theme="1"/>
        <rFont val="Calibri"/>
        <family val="2"/>
      </rPr>
      <t xml:space="preserve"> in 2 kV increments, with values digitally displayed. It supports an</t>
    </r>
    <r>
      <rPr>
        <b/>
        <sz val="11"/>
        <color theme="1"/>
        <rFont val="Calibri"/>
        <family val="2"/>
      </rPr>
      <t xml:space="preserve"> exposure range of 0.1 to 20 mAs</t>
    </r>
    <r>
      <rPr>
        <sz val="11"/>
        <color theme="1"/>
        <rFont val="Calibri"/>
        <family val="2"/>
      </rPr>
      <t xml:space="preserve">, also shown digitally. The generator delivers a </t>
    </r>
    <r>
      <rPr>
        <b/>
        <sz val="11"/>
        <color theme="1"/>
        <rFont val="Calibri"/>
        <family val="2"/>
      </rPr>
      <t>maximum filament current of 15 mA at 90 kV.</t>
    </r>
    <r>
      <rPr>
        <sz val="11"/>
        <color theme="1"/>
        <rFont val="Calibri"/>
        <family val="2"/>
      </rPr>
      <t xml:space="preserve"> It uses a </t>
    </r>
    <r>
      <rPr>
        <b/>
        <sz val="11"/>
        <color theme="1"/>
        <rFont val="Calibri"/>
        <family val="2"/>
      </rPr>
      <t>stationary anode with a 0.8 mm foca</t>
    </r>
    <r>
      <rPr>
        <sz val="11"/>
        <color theme="1"/>
        <rFont val="Calibri"/>
        <family val="2"/>
      </rPr>
      <t xml:space="preserve">l spot and has a heat </t>
    </r>
    <r>
      <rPr>
        <b/>
        <sz val="11"/>
        <color theme="1"/>
        <rFont val="Calibri"/>
        <family val="2"/>
      </rPr>
      <t>storage capacity of 10,000 HU</t>
    </r>
    <r>
      <rPr>
        <sz val="11"/>
        <color theme="1"/>
        <rFont val="Calibri"/>
        <family val="2"/>
      </rPr>
      <t xml:space="preserve"> (10 KHU). For safety, the system includes a temperature alarm and automatic shutdown in the event of high tube temperature. It also includes a multi-leaf collimator with a built-in patient-centering light and provides a minimum </t>
    </r>
    <r>
      <rPr>
        <b/>
        <sz val="11"/>
        <color theme="1"/>
        <rFont val="Calibri"/>
        <family val="2"/>
      </rPr>
      <t xml:space="preserve">total filtration of 2.5 mm aluminium at 70 kV. </t>
    </r>
    <r>
      <rPr>
        <sz val="11"/>
        <color theme="1"/>
        <rFont val="Calibri"/>
        <family val="2"/>
      </rPr>
      <t>It includes</t>
    </r>
    <r>
      <rPr>
        <b/>
        <sz val="11"/>
        <color theme="1"/>
        <rFont val="Calibri"/>
        <family val="2"/>
      </rPr>
      <t xml:space="preserve"> 2 high-capacity, detachable, and rechargeable batteries</t>
    </r>
    <r>
      <rPr>
        <sz val="11"/>
        <color theme="1"/>
        <rFont val="Calibri"/>
        <family val="2"/>
      </rPr>
      <t xml:space="preserve">—one for use and one as a spare to ensure continuous workflow. </t>
    </r>
    <r>
      <rPr>
        <b/>
        <sz val="11"/>
        <color theme="1"/>
        <rFont val="Calibri"/>
        <family val="2"/>
      </rPr>
      <t>Each battery supports more than 200 exposures at 90 kV</t>
    </r>
    <r>
      <rPr>
        <sz val="11"/>
        <color theme="1"/>
        <rFont val="Calibri"/>
        <family val="2"/>
      </rPr>
      <t xml:space="preserve">, </t>
    </r>
    <r>
      <rPr>
        <b/>
        <sz val="11"/>
        <color theme="1"/>
        <rFont val="Calibri"/>
        <family val="2"/>
      </rPr>
      <t>enabling a total of over 400 X-ray images</t>
    </r>
    <r>
      <rPr>
        <sz val="11"/>
        <color theme="1"/>
        <rFont val="Calibri"/>
        <family val="2"/>
      </rPr>
      <t xml:space="preserve"> when both are combined. </t>
    </r>
    <r>
      <rPr>
        <b/>
        <sz val="11"/>
        <color theme="1"/>
        <rFont val="Calibri"/>
        <family val="2"/>
      </rPr>
      <t>The charging time for a fully depleted battery is approximately 4 hours</t>
    </r>
    <r>
      <rPr>
        <sz val="11"/>
        <color theme="1"/>
        <rFont val="Calibri"/>
        <family val="2"/>
      </rPr>
      <t xml:space="preserve">.
</t>
    </r>
    <r>
      <rPr>
        <b/>
        <sz val="11"/>
        <color theme="1"/>
        <rFont val="Calibri"/>
        <family val="2"/>
      </rPr>
      <t>2. Delft Light Generator stand</t>
    </r>
    <r>
      <rPr>
        <sz val="11"/>
        <color theme="1"/>
        <rFont val="Calibri"/>
        <family val="2"/>
      </rPr>
      <t xml:space="preserve"> (DL-GS-01) – 1 unit
</t>
    </r>
    <r>
      <rPr>
        <b/>
        <sz val="11"/>
        <color theme="1"/>
        <rFont val="Calibri"/>
        <family val="2"/>
      </rPr>
      <t xml:space="preserve">3. X-ray Detector </t>
    </r>
    <r>
      <rPr>
        <sz val="11"/>
        <color theme="1"/>
        <rFont val="Calibri"/>
        <family val="2"/>
      </rPr>
      <t xml:space="preserve">Canon CXDI-703C (DL-CXDI-703C-1) – 1 unit
The detector features an active imaging area of 35 × 43 cm and delivers fast image acquisition, with images </t>
    </r>
    <r>
      <rPr>
        <b/>
        <sz val="11"/>
        <color theme="1"/>
        <rFont val="Calibri"/>
        <family val="2"/>
      </rPr>
      <t>displayed just one second after exposure</t>
    </r>
    <r>
      <rPr>
        <sz val="11"/>
        <color theme="1"/>
        <rFont val="Calibri"/>
        <family val="2"/>
      </rPr>
      <t>. It offers a high</t>
    </r>
    <r>
      <rPr>
        <b/>
        <sz val="11"/>
        <color theme="1"/>
        <rFont val="Calibri"/>
        <family val="2"/>
      </rPr>
      <t xml:space="preserve"> spatial resolution of 3.5-line pairs per millimeter (lp/mm</t>
    </r>
    <r>
      <rPr>
        <sz val="11"/>
        <color theme="1"/>
        <rFont val="Calibri"/>
        <family val="2"/>
      </rPr>
      <t>), ensuring sharp image quality.</t>
    </r>
    <r>
      <rPr>
        <b/>
        <sz val="11"/>
        <color theme="1"/>
        <rFont val="Calibri"/>
        <family val="2"/>
      </rPr>
      <t xml:space="preserve"> The system is powered by two rechargeable batteries, each capable of supporting</t>
    </r>
    <r>
      <rPr>
        <sz val="11"/>
        <color theme="1"/>
        <rFont val="Calibri"/>
        <family val="2"/>
      </rPr>
      <t xml:space="preserve"> </t>
    </r>
    <r>
      <rPr>
        <b/>
        <sz val="11"/>
        <color theme="1"/>
        <rFont val="Calibri"/>
        <family val="2"/>
      </rPr>
      <t>up to 100 exposures at 90 kV, providing a total capacity of over 200 images</t>
    </r>
    <r>
      <rPr>
        <sz val="11"/>
        <color theme="1"/>
        <rFont val="Calibri"/>
        <family val="2"/>
      </rPr>
      <t xml:space="preserve">. </t>
    </r>
    <r>
      <rPr>
        <b/>
        <sz val="11"/>
        <color theme="1"/>
        <rFont val="Calibri"/>
        <family val="2"/>
      </rPr>
      <t>Battery charging time from empty to full is approximately 2.5 hours.</t>
    </r>
    <r>
      <rPr>
        <sz val="11"/>
        <color theme="1"/>
        <rFont val="Calibri"/>
        <family val="2"/>
      </rPr>
      <t xml:space="preserve">
</t>
    </r>
    <r>
      <rPr>
        <b/>
        <sz val="11"/>
        <color theme="1"/>
        <rFont val="Calibri"/>
        <family val="2"/>
      </rPr>
      <t>4. Delft Light Detector hange</t>
    </r>
    <r>
      <rPr>
        <sz val="11"/>
        <color theme="1"/>
        <rFont val="Calibri"/>
        <family val="2"/>
      </rPr>
      <t xml:space="preserve">r (DL-DH-01) – 1 unit
</t>
    </r>
    <r>
      <rPr>
        <b/>
        <sz val="11"/>
        <color theme="1"/>
        <rFont val="Calibri"/>
        <family val="2"/>
      </rPr>
      <t>5. X-Ray CANON NE workstation</t>
    </r>
    <r>
      <rPr>
        <sz val="11"/>
        <color theme="1"/>
        <rFont val="Calibri"/>
        <family val="2"/>
      </rPr>
      <t xml:space="preserve"> (DL-CNN-WS-1) – 1 unit
</t>
    </r>
    <r>
      <rPr>
        <b/>
        <sz val="11"/>
        <color theme="1"/>
        <rFont val="Calibri"/>
        <family val="2"/>
      </rPr>
      <t>6. X-Ray Software for image</t>
    </r>
    <r>
      <rPr>
        <sz val="11"/>
        <color theme="1"/>
        <rFont val="Calibri"/>
        <family val="2"/>
      </rPr>
      <t xml:space="preserve"> management Canon NE software (DL-NE) – 1 unit
</t>
    </r>
    <r>
      <rPr>
        <b/>
        <sz val="11"/>
        <color theme="1"/>
        <rFont val="Calibri"/>
        <family val="2"/>
      </rPr>
      <t xml:space="preserve">7. Delft Light Backpack </t>
    </r>
    <r>
      <rPr>
        <sz val="11"/>
        <color theme="1"/>
        <rFont val="Calibri"/>
        <family val="2"/>
      </rPr>
      <t xml:space="preserve">for the X-ray (DL-BP-12) – 1 backpack with the generator and its accessories, and 1 handbag with the detector, workstation and related accessories
</t>
    </r>
    <r>
      <rPr>
        <b/>
        <sz val="11"/>
        <color theme="1"/>
        <rFont val="Calibri"/>
        <family val="2"/>
      </rPr>
      <t>8. X-ray Protective Lead Apron</t>
    </r>
    <r>
      <rPr>
        <sz val="11"/>
        <color theme="1"/>
        <rFont val="Calibri"/>
        <family val="2"/>
      </rPr>
      <t xml:space="preserve"> </t>
    </r>
    <r>
      <rPr>
        <b/>
        <sz val="11"/>
        <color theme="1"/>
        <rFont val="Calibri"/>
        <family val="2"/>
      </rPr>
      <t xml:space="preserve">with thyroid collar </t>
    </r>
    <r>
      <rPr>
        <sz val="11"/>
        <color theme="1"/>
        <rFont val="Calibri"/>
        <family val="2"/>
      </rPr>
      <t xml:space="preserve">(DL-AC-92) – 1 unit
</t>
    </r>
    <r>
      <rPr>
        <b/>
        <sz val="11"/>
        <color theme="1"/>
        <rFont val="Calibri"/>
        <family val="2"/>
      </rPr>
      <t>9. X-Ray Portable warning signs</t>
    </r>
    <r>
      <rPr>
        <sz val="11"/>
        <color theme="1"/>
        <rFont val="Calibri"/>
        <family val="2"/>
      </rPr>
      <t xml:space="preserve"> (DL-AC-013)- 1 pack (</t>
    </r>
    <r>
      <rPr>
        <b/>
        <sz val="11"/>
        <color theme="1"/>
        <rFont val="Calibri"/>
        <family val="2"/>
      </rPr>
      <t>5 radiation + 5 pregnancy warning signs</t>
    </r>
    <r>
      <rPr>
        <sz val="11"/>
        <color theme="1"/>
        <rFont val="Calibri"/>
        <family val="2"/>
      </rPr>
      <t xml:space="preserve">)
</t>
    </r>
    <r>
      <rPr>
        <b/>
        <sz val="11"/>
        <color theme="1"/>
        <rFont val="Calibri"/>
        <family val="2"/>
      </rPr>
      <t>10. Delft Light portable X-ray system includes 1 year of initial warranty</t>
    </r>
    <r>
      <rPr>
        <sz val="11"/>
        <color theme="1"/>
        <rFont val="Calibri"/>
        <family val="2"/>
      </rPr>
      <t xml:space="preserve">. 
The warranty is valid for 12 months after installation or 15 months after the shipment date, whichever comes first. Delft offers perpetual helpdesk remote trouble-shooting support.
</t>
    </r>
    <r>
      <rPr>
        <sz val="11"/>
        <color rgb="FF0070C0"/>
        <rFont val="Calibri"/>
        <family val="2"/>
      </rPr>
      <t>For Delft Light X-Ray Kit purchase: Installation &amp; Training, warranty extension (either multiple 1-year or a combination of 1-year and/or 3-years), and solar panel must be included in equal quantity</t>
    </r>
    <r>
      <rPr>
        <sz val="11"/>
        <color theme="1"/>
        <rFont val="Calibri"/>
        <family val="2"/>
      </rPr>
      <t xml:space="preserve">
</t>
    </r>
    <r>
      <rPr>
        <sz val="11"/>
        <color rgb="FF0070C0"/>
        <rFont val="Calibri"/>
        <family val="2"/>
      </rPr>
      <t>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For the purchase of fifty (50) units or more, Delft offers a five percent (5%) discount on the unit price (USD 53’732.00). This volume discount applies per PO for requests made at the same time and referring to the same principal recipient (within the same country).</t>
    </r>
  </si>
  <si>
    <t>Delft Imaging Systems B.V.</t>
  </si>
  <si>
    <t>General cargo (UN 3481, PI 966 Section II)</t>
  </si>
  <si>
    <t>DLB-AA-02</t>
  </si>
  <si>
    <t xml:space="preserve">
https://delft.care/delft-light-backpack/</t>
  </si>
  <si>
    <t>Delft Light X-Ray System -Installation &amp; Training (DL-INTR-01)</t>
  </si>
  <si>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
    </r>
    <r>
      <rPr>
        <b/>
        <sz val="11"/>
        <color theme="1"/>
        <rFont val="Calibri"/>
        <family val="2"/>
      </rPr>
      <t>There is no limit to the number of operators/radiographers that can join the training.</t>
    </r>
    <r>
      <rPr>
        <sz val="11"/>
        <color theme="1"/>
        <rFont val="Calibri"/>
        <family val="2"/>
      </rPr>
      <t xml:space="preserve"> The training is available in </t>
    </r>
    <r>
      <rPr>
        <b/>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The session will take place for two (2) days in total (combined with preparatory checks) and involves four (4) certified trainers </t>
    </r>
    <r>
      <rPr>
        <sz val="11"/>
        <color theme="1"/>
        <rFont val="Calibri"/>
        <family val="2"/>
      </rPr>
      <t xml:space="preserve">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authorized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available at https://e-learning.delft.care/  which has approximately 40 hours of content, focusing  on Chest X-ray interpretation, Radiation Safety, Radiation Procedures, TB identification in X-ray images, CAD and more. </t>
    </r>
    <r>
      <rPr>
        <sz val="11"/>
        <color theme="1"/>
        <rFont val="Calibri"/>
        <family val="2"/>
      </rPr>
      <t xml:space="preserv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Installation and Training purchase: Delft Light X-Ray Kit, warranty extension (either multiple 1-year or a combination of 1-year and/or 3-years), and solar panel must be included in equal quantity.</t>
    </r>
  </si>
  <si>
    <t>DL-INTR-01</t>
  </si>
  <si>
    <t>Delft Light X-Ray System -Warranty Extension 1 year (DL-WTY-01)</t>
  </si>
  <si>
    <r>
      <rPr>
        <sz val="11"/>
        <rFont val="Calibri"/>
        <family val="2"/>
      </rPr>
      <t>The Delft Light 1-year warranty extension can be purchased either with the system or during the initial warranty period. It covers all components, including batteries and accessories, and includes spare parts, shipping (DAP), disposal of faulty parts, and cost of replacement work. If products need to be returned, the default parts will be returned at no cost.</t>
    </r>
    <r>
      <rPr>
        <b/>
        <sz val="11"/>
        <rFont val="Calibri"/>
        <family val="2"/>
      </rPr>
      <t xml:space="preserve"> The warranty also provides access to Chest X-ray e-Learning course available at https://e-learning.delft.care/ and to the offline Delft Light e-learning platform. </t>
    </r>
    <r>
      <rPr>
        <sz val="11"/>
        <rFont val="Calibri"/>
        <family val="2"/>
      </rPr>
      <t xml:space="preserve">
</t>
    </r>
    <r>
      <rPr>
        <b/>
        <sz val="11"/>
        <rFont val="Calibri"/>
        <family val="2"/>
      </rPr>
      <t xml:space="preserve">Remote preventive maintenance: </t>
    </r>
    <r>
      <rPr>
        <sz val="11"/>
        <rFont val="Calibri"/>
        <family val="2"/>
      </rPr>
      <t>T</t>
    </r>
    <r>
      <rPr>
        <b/>
        <sz val="11"/>
        <rFont val="Calibri"/>
        <family val="2"/>
      </rPr>
      <t>wo (2) remote sessions for 1 year, each with a duration of one (1) day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t>
    </r>
    <r>
      <rPr>
        <sz val="11"/>
        <rFont val="Calibri"/>
        <family val="2"/>
      </rPr>
      <t xml:space="preserve">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b/>
        <sz val="11"/>
        <rFont val="Calibri"/>
        <family val="2"/>
      </rPr>
      <t xml:space="preserve">Three (3) remote sessions for 1 year, each with a duration of one (1) </t>
    </r>
    <r>
      <rPr>
        <sz val="11"/>
        <rFont val="Calibri"/>
        <family val="2"/>
      </rPr>
      <t>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b/>
        <sz val="11"/>
        <rFont val="Calibri"/>
        <family val="2"/>
      </rPr>
      <t xml:space="preserve">There is no limit to the number of operators / radiographers </t>
    </r>
    <r>
      <rPr>
        <sz val="11"/>
        <rFont val="Calibri"/>
        <family val="2"/>
      </rPr>
      <t xml:space="preserve">that can join the sessions. The sessions are available in English, French, Russian, Spanish, Portuguese and Arabic; other languages might be available upon request. </t>
    </r>
    <r>
      <rPr>
        <b/>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1-year warranty extension purchase: Delft Light X-Ray Kit, installation &amp; training, either multiple 1-year or 3-years extension (optional but recommended), and solar panel must be included in equal quantity.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</si>
  <si>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DL-WTY-01</t>
  </si>
  <si>
    <t>Delft Light X-Ray System -Warranty Extension 3 years (DL-WTY-03)</t>
  </si>
  <si>
    <r>
      <t xml:space="preserve">The Delft Light 3-years warranty extension </t>
    </r>
    <r>
      <rPr>
        <sz val="11"/>
        <rFont val="Calibri"/>
        <family val="2"/>
      </rPr>
      <t xml:space="preserve">can be purchased either with the system or during the initial warranty year or first extended warranty period. It covers all components, including batteries and accessories, and includes spare parts, shipping (DAP), disposal of faulty parts, and cost of replacement work. If products need to be returned, the default parts will be returned at no cost. </t>
    </r>
    <r>
      <rPr>
        <b/>
        <sz val="11"/>
        <rFont val="Calibri"/>
        <family val="2"/>
      </rPr>
      <t xml:space="preserve">The warranty also provides access to Chest X-ray e-Learning course available at https://e-learning.delft.care/ and to the offline Delft Light e-learning platform. </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
    </r>
    <r>
      <rPr>
        <sz val="11"/>
        <rFont val="Calibri"/>
        <family val="2"/>
      </rPr>
      <t xml:space="preserve">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 xml:space="preserve">Remote refresher Training: Three (3) remote sessions per year, each with a duration of one (1) day </t>
    </r>
    <r>
      <rPr>
        <sz val="11"/>
        <rFont val="Calibri"/>
        <family val="2"/>
      </rPr>
      <t xml:space="preserve">on safety, utilization, transportation, maintenance, and upgrades of the system, with the provision of one (1) digital copy of training materials to trainees. </t>
    </r>
    <r>
      <rPr>
        <b/>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t>
    </r>
    <r>
      <rPr>
        <b/>
        <sz val="11"/>
        <rFont val="Calibri"/>
        <family val="2"/>
      </rPr>
      <t xml:space="preserve"> 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3-year warranty extension purchase: Delft Light X-Ray Kit, installation &amp; training, 1-year warranty extension (optional but recommended), and solar panel must be included in equal quantity.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</si>
  <si>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DL-WTY-03</t>
  </si>
  <si>
    <t>Delft Light X-Ray System -Solar Panel (DL-SLR-02)</t>
  </si>
  <si>
    <r>
      <t xml:space="preserve">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t>
    </r>
    <r>
      <rPr>
        <b/>
        <sz val="11"/>
        <color theme="1"/>
        <rFont val="Calibri"/>
        <family val="2"/>
      </rPr>
      <t>has voltage stabilizer functionality, which makes it work as a UPS as well to ensure safe and stable electrical output.</t>
    </r>
    <r>
      <rPr>
        <sz val="11"/>
        <color theme="1"/>
        <rFont val="Calibri"/>
        <family val="2"/>
      </rPr>
      <t xml:space="preserve">
· The Delft Light solar panel consists of:  </t>
    </r>
    <r>
      <rPr>
        <b/>
        <sz val="11"/>
        <color theme="1"/>
        <rFont val="Calibri"/>
        <family val="2"/>
      </rPr>
      <t>battery energy content 259Wh 70.000 mAh, output AC 230V, 250W continuou</t>
    </r>
    <r>
      <rPr>
        <sz val="11"/>
        <color theme="1"/>
        <rFont val="Calibri"/>
        <family val="2"/>
      </rPr>
      <t xml:space="preserve">s, 500W peak ,  2 x 5V USB output, max. 3.1A. The solar panel is splashproof, has overcharge protection, and includes a digital display
· The Delft Light solar panel </t>
    </r>
    <r>
      <rPr>
        <b/>
        <sz val="11"/>
        <color theme="1"/>
        <rFont val="Calibri"/>
        <family val="2"/>
      </rPr>
      <t>comes with a one (1) year initial warranty</t>
    </r>
    <r>
      <rPr>
        <sz val="11"/>
        <color theme="1"/>
        <rFont val="Calibri"/>
        <family val="2"/>
      </rPr>
      <t xml:space="preserve">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rFont val="Calibri"/>
        <family val="2"/>
      </rPr>
      <t>·</t>
    </r>
    <r>
      <rPr>
        <sz val="8.8000000000000007"/>
        <color rgb="FFE54DD3"/>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Delft solar panel purchase: Delft Light X-Ray Kit, installation &amp; training, and warranty extension (either multiple 1-year or a combination of 1-year and/or 3-years), must be included in equal quantity.</t>
    </r>
  </si>
  <si>
    <t>Dangerous Goods (UN 3481 PI 967 Section I)</t>
  </si>
  <si>
    <t>DL-SLR-02</t>
  </si>
  <si>
    <t xml:space="preserve">
https://delft.care/delft-light-backpack/</t>
  </si>
  <si>
    <t>Delft Light X-Ray System -Personal Electronic Dosimeter (DL-DM-01)</t>
  </si>
  <si>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t>
    </r>
    <r>
      <rPr>
        <b/>
        <sz val="11"/>
        <color theme="1"/>
        <rFont val="Calibri"/>
        <family val="2"/>
      </rPr>
      <t>Hp(10) is measured between 16 keV and 10 MeV with a high accuracy of a maximal 5% deviation.</t>
    </r>
    <r>
      <rPr>
        <sz val="11"/>
        <color theme="1"/>
        <rFont val="Calibri"/>
        <family val="2"/>
      </rPr>
      <t xml:space="preserve"> In addition, the EPD TruDose will be configured to detect pulses, making it very suitable for people working with X-ray systems.
· The </t>
    </r>
    <r>
      <rPr>
        <b/>
        <sz val="11"/>
        <color theme="1"/>
        <rFont val="Calibri"/>
        <family val="2"/>
      </rPr>
      <t>doses that can be measured and displayed range from 1 µSv to 10 Sv</t>
    </r>
    <r>
      <rPr>
        <sz val="11"/>
        <color theme="1"/>
        <rFont val="Calibri"/>
        <family val="2"/>
      </rPr>
      <t>.
· The measurable</t>
    </r>
    <r>
      <rPr>
        <b/>
        <sz val="11"/>
        <color theme="1"/>
        <rFont val="Calibri"/>
        <family val="2"/>
      </rPr>
      <t xml:space="preserve"> dose range is from 0.05 µSv/h to 10 Sv/h</t>
    </r>
    <r>
      <rPr>
        <sz val="11"/>
        <color theme="1"/>
        <rFont val="Calibri"/>
        <family val="2"/>
      </rPr>
      <t xml:space="preserve">.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</si>
  <si>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t xml:space="preserve">0.126 </t>
  </si>
  <si>
    <t>13.7</t>
  </si>
  <si>
    <t>DL-DM-01</t>
  </si>
  <si>
    <t>FDR Xair X-Ray System -Equipment &amp; Safety Accessories 166679272</t>
  </si>
  <si>
    <t>The FDR Xair equipment is an ultra-portable digital X-ray system specifically designed for TB screening in remote locations. The FDR Xair kit is composed by:
1. FDR Xair Portable Generator Model: XD2000 (16667927) -1 unit
The Fujifilm generator operates with a voltage range of 50 to 90 kV and an exposure range of 0.5 to 2.5 mAs, both digitally displayed for precision. It delivers a maximum filament current of 5 mA at 90 kV and uses a stationary anode with a focal spot size of 0.8 mm. The anode’s heat storage capacity is 10,000 HU. For safety, the system includes a high anode temperature alarm and automatic shutdown to prevent overheating. It includes a multi-leaf collimator equipped with a patient-centering light and provides total filtration of 2.5 mm aluminium at 70 kV. When fully charged, the system can perform up to 100 exposures at 90 kV and 0.5 mAs. Battery charging from empty to full takes approximately 4.5 hours
2. FDR X-Ray Generator stand Model: EX-647 (50063) – 1 unit
3. FDR D-EVOⅢ Stand Detector Panel Model: DR-ID 1811 SE E (16679827) – 1 unit
The Fujifilm detector features a 35 × 43 cm active imaging area and delivers images in less than 2 seconds after exposure. It offers a high spatial resolution of 5-line pairs per millimeter (lp/mm), ensuring excellent image clarity. When fully charged, the detector supports up to 100 exposures at 90 kV. The battery can be recharged in under 3 hours. The FDR D-EVO III detector now features an IP5X-compliant dust-proof design to prevent malfunctions from small particles. It also includes a Hydro Ag antibacterial coating—100 times more effective than conventional silver coatings—along with a flat, easy-to-clean surface for safe, hygienic use.
4. FDR D-EVOⅢ Detector stand Model: EX-647 (50063001) – 1 unit
5. FDR Xair Console advance Model: DR-ID 300CL w/ Application software (16801391) – 1 unit
6. FDR Xair Software for image management console advance Model: DR-ID 300CL w/ Application software (16801391) – 1 unit
7. FDR Xair System Carrying case (360N200299) – 1 unit
8. Protective lead apron with thyroid collar Model: COAT APRON MAXLite M with Thyroid MaxLite (UF111722) – 1 unit
9. Portable warning signs (S-8154-PL-10) - 1 pack (2 radiation and 2 pregnancy warning signs) 
10. The FDR Xair portable X-ray system includes 1 year of initial warranty. 
The warranty is valid for 12 months after installation or 15 months after the shipment date, whichever comes first. Fujifilm offers perpetual helpdesk remote trouble-shooting support.
11. Backpack for packaging and transportation (1 unit) FDR Xair System Backpack (ZH/SM2405) 
Provided with both suitcase and backpack allowing the users to choose the most convenient portability option for transportation of the kit.
For FDR Xair Kit purchase: Installation &amp; Training, warranty extension (either multiple 1-year or 3-years), and External charging system (Power bank or Solar panel) must be included in equal quantity</t>
  </si>
  <si>
    <t>Fujifilm Corporation</t>
  </si>
  <si>
    <t>https://xairbyfujifilm.com/</t>
  </si>
  <si>
    <t>FDR Xair X-Ray System -Installation &amp; Training</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</si>
  <si>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b/>
        <sz val="11"/>
        <color theme="1"/>
        <rFont val="Calibri"/>
        <family val="2"/>
      </rPr>
      <t>Duration of the installation will be one (1) day with one (1) engineer.</t>
    </r>
    <r>
      <rPr>
        <u/>
        <sz val="11"/>
        <color theme="1"/>
        <rFont val="Calibri"/>
        <family val="2"/>
      </rPr>
      <t xml:space="preserve"> </t>
    </r>
    <r>
      <rPr>
        <b/>
        <sz val="11"/>
        <color theme="1"/>
        <rFont val="Calibri"/>
        <family val="2"/>
      </rPr>
      <t xml:space="preserve">
Remote training covers: </t>
    </r>
    <r>
      <rPr>
        <sz val="11"/>
        <color theme="1"/>
        <rFont val="Calibri"/>
        <family val="2"/>
      </rPr>
      <t xml:space="preserve">Theoretical and practical training of the product for </t>
    </r>
    <r>
      <rPr>
        <b/>
        <sz val="11"/>
        <color theme="1"/>
        <rFont val="Calibri"/>
        <family val="2"/>
      </rPr>
      <t>up to eight (8)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 </t>
    </r>
    <r>
      <rPr>
        <b/>
        <sz val="11"/>
        <color theme="1"/>
        <rFont val="Calibri"/>
        <family val="2"/>
      </rPr>
      <t xml:space="preserve">English/French/Spanish </t>
    </r>
    <r>
      <rPr>
        <sz val="11"/>
        <color theme="1"/>
        <rFont val="Calibri"/>
        <family val="2"/>
      </rPr>
      <t xml:space="preserve">as applicable. Provision of one (1) digital copy of training materials to each trainee. </t>
    </r>
    <r>
      <rPr>
        <b/>
        <sz val="11"/>
        <color theme="1"/>
        <rFont val="Calibri"/>
        <family val="2"/>
      </rPr>
      <t xml:space="preserve">Duration of the training will be one (1) day with one (1) application specialist.
On-site installation and training conditions: </t>
    </r>
    <r>
      <rPr>
        <sz val="11"/>
        <color theme="1"/>
        <rFont val="Calibri"/>
        <family val="2"/>
      </rPr>
      <t xml:space="preserve">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Installation and Training purchase: FDR Xair Kit, warranty extension (either multiple 1-year or 3-years), and external charging system (power bank or solar panel) must be included in equal quantity.</t>
    </r>
  </si>
  <si>
    <t>FDR Xair X-Ray System -Warranty Extension 1 year</t>
  </si>
  <si>
    <r>
      <t>FDR Xair Kit - Warranty extension 1 yea</t>
    </r>
    <r>
      <rPr>
        <b/>
        <sz val="11"/>
        <color theme="1"/>
        <rFont val="Calibri"/>
        <family val="2"/>
      </rPr>
      <t>r</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b/>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color theme="1"/>
        <rFont val="Calibri"/>
        <family val="2"/>
      </rPr>
      <t>online training will be one (1) day with one (1) application specialist</t>
    </r>
    <r>
      <rPr>
        <sz val="11"/>
        <color theme="1"/>
        <rFont val="Calibri"/>
        <family val="2"/>
      </rPr>
      <t xml:space="preserve">.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b/>
        <sz val="11"/>
        <color theme="1"/>
        <rFont val="Calibri"/>
        <family val="2"/>
      </rPr>
      <t xml:space="preserve">for up to eight (8) operators / radiographers </t>
    </r>
    <r>
      <rPr>
        <sz val="11"/>
        <color theme="1"/>
        <rFont val="Calibri"/>
        <family val="2"/>
      </rPr>
      <t xml:space="preserve">per system on safety, utilization, transportation, maintenance, and upgrades of the system. Provision of one (1) digital copy of training materials to trainees. </t>
    </r>
    <r>
      <rPr>
        <b/>
        <sz val="11"/>
        <color theme="1"/>
        <rFont val="Calibri"/>
        <family val="2"/>
      </rPr>
      <t>Duration of refresher will be one (1) day with one (1) application specialis</t>
    </r>
    <r>
      <rPr>
        <u/>
        <sz val="11"/>
        <color theme="1"/>
        <rFont val="Calibri"/>
        <family val="2"/>
      </rPr>
      <t>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 
</t>
    </r>
    <r>
      <rPr>
        <sz val="11"/>
        <color rgb="FF0070C0"/>
        <rFont val="Calibri"/>
        <family val="2"/>
      </rPr>
      <t xml:space="preserve">For 1-year warranty extension purchase: FDR Xair Kit, installation &amp; training, and external charging system (power bank or solar panel) must be included in equal quantity.
An additional 1-year warranty can be procured when the initial warranty or the warranty extension is still valid, upon submission of the serial number of the equipment procured through GDF (but maximum warranty —including the initial warranty—is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</si>
  <si>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t>FDR Xair X-Ray System -Warranty Extension 3 years</t>
  </si>
  <si>
    <r>
      <t xml:space="preserve">FDR Xair Kit - Warranty extension 3 years can only be procured at the time of procuring the Ultra-portable digital FDR Xair kit. It extends the warranty period for thirty six (36)  months. </t>
    </r>
    <r>
      <rPr>
        <b/>
        <sz val="11"/>
        <rFont val="Calibri"/>
        <family val="2"/>
      </rPr>
      <t xml:space="preserve">
Coverage: </t>
    </r>
    <r>
      <rPr>
        <sz val="1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rFont val="Calibri"/>
        <family val="2"/>
      </rPr>
      <t xml:space="preserve">
Remote preventive maintenance: </t>
    </r>
    <r>
      <rPr>
        <sz val="11"/>
        <rFont val="Calibri"/>
        <family val="2"/>
      </rPr>
      <t>Two (2) preventive maintenance sessions will be delivered per year in</t>
    </r>
    <r>
      <rPr>
        <u/>
        <sz val="11"/>
        <rFont val="Calibri"/>
        <family val="2"/>
      </rPr>
      <t xml:space="preserve"> </t>
    </r>
    <r>
      <rPr>
        <b/>
        <sz val="11"/>
        <rFont val="Calibri"/>
        <family val="2"/>
      </rPr>
      <t>English, French, Spanish</t>
    </r>
    <r>
      <rPr>
        <sz val="1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rFont val="Calibri"/>
        <family val="2"/>
      </rPr>
      <t xml:space="preserve">online training will be one (1) day with one (1) application specialist. 
Helpdesk: </t>
    </r>
    <r>
      <rPr>
        <sz val="11"/>
        <rFont val="Calibri"/>
        <family val="2"/>
      </rPr>
      <t>available 24x7 for service calls. Ticket opened within 24h maximum upon receipt of client's reporting issue.</t>
    </r>
    <r>
      <rPr>
        <b/>
        <sz val="11"/>
        <rFont val="Calibri"/>
        <family val="2"/>
      </rPr>
      <t xml:space="preserve">
Remote corrective maintenance for software/connectivity:</t>
    </r>
    <r>
      <rPr>
        <sz val="11"/>
        <rFont val="Calibri"/>
        <family val="2"/>
      </rPr>
      <t xml:space="preserve"> issue resolution within two (2) working days maximum from the date of issue reporting 
Software upgrades and updates:  free software patches, upgrades and updates (when relevant)</t>
    </r>
    <r>
      <rPr>
        <b/>
        <sz val="11"/>
        <rFont val="Calibri"/>
        <family val="2"/>
      </rPr>
      <t xml:space="preserve">
Remote refresher Training: Two (2) remote refresher training session will be delivered per year during the one-year warranty extension</t>
    </r>
    <r>
      <rPr>
        <sz val="11"/>
        <rFont val="Calibri"/>
        <family val="2"/>
      </rPr>
      <t xml:space="preserve">, in English, French, Spanish  as applicable </t>
    </r>
    <r>
      <rPr>
        <b/>
        <sz val="11"/>
        <rFont val="Calibri"/>
        <family val="2"/>
      </rPr>
      <t>for up to eight (8) operators / radiographers</t>
    </r>
    <r>
      <rPr>
        <sz val="11"/>
        <rFont val="Calibri"/>
        <family val="2"/>
      </rPr>
      <t xml:space="preserve"> per system on safety, utilization, transportation, maintenance, and upgrades of the system. Provision of one (1) digital copy of training materials to trainees. </t>
    </r>
    <r>
      <rPr>
        <b/>
        <sz val="11"/>
        <rFont val="Calibri"/>
        <family val="2"/>
      </rPr>
      <t xml:space="preserve">Duration of refresher will be one (1) day with one (1) application specialist
Spare parts: </t>
    </r>
    <r>
      <rPr>
        <sz val="11"/>
        <rFont val="Calibri"/>
        <family val="2"/>
      </rPr>
      <t xml:space="preserve">are guaranteed for (10) years after the purchase date </t>
    </r>
    <r>
      <rPr>
        <b/>
        <sz val="11"/>
        <rFont val="Calibri"/>
        <family val="2"/>
      </rPr>
      <t xml:space="preserve">
On-site conditions for preventive/corrective maintenance and training: </t>
    </r>
    <r>
      <rPr>
        <sz val="11"/>
        <rFont val="Calibri"/>
        <family val="2"/>
      </rPr>
      <t xml:space="preserve"> 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t>
    </r>
    <r>
      <rPr>
        <b/>
        <sz val="11"/>
        <rFont val="Calibri"/>
        <family val="2"/>
      </rPr>
      <t xml:space="preserve">
</t>
    </r>
    <r>
      <rPr>
        <sz val="11"/>
        <color rgb="FF0070C0"/>
        <rFont val="Calibri"/>
        <family val="2"/>
      </rPr>
      <t>For 3-year warranty extension purchase: FDR Xair Kit, installation &amp; training, and external charging system (power bank or solar panel) must be included in equal quantity.
Any further extension beyond the total warranty period of 4 years—including the initial warranty—is not possible for the same system.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</si>
  <si>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t>FDR Xair X-Ray System -Power Bank (RP-PB054Pro)</t>
  </si>
  <si>
    <r>
      <t xml:space="preserve">External power bank able to charge all electric components (generator, detector and workstation) of the Ultra-portable digital FDR Xair Kit. 
· Portable power bank with a </t>
    </r>
    <r>
      <rPr>
        <b/>
        <sz val="11"/>
        <color theme="1"/>
        <rFont val="Calibri"/>
        <family val="2"/>
      </rPr>
      <t>capacity of 20,000mAh and supports AC port.</t>
    </r>
    <r>
      <rPr>
        <sz val="11"/>
        <color theme="1"/>
        <rFont val="Calibri"/>
        <family val="2"/>
      </rPr>
      <t xml:space="preserve"> Compact body and it is about the size of a small PET bottle, so it can be carried anywhere. 
·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Power Bank purchase: FDR Xair Kit, installation &amp; training, and warranty extension (either multiple 1-year or 3-years), must be included in equal quantity.</t>
    </r>
  </si>
  <si>
    <t>Dangerous Goods 
UN 3480 Class 9 CAO</t>
  </si>
  <si>
    <t>RP-PB054Pro</t>
  </si>
  <si>
    <t xml:space="preserve">https://www.ravpower.jp/rp-pb054pro/
This is Japanese website. Please use the translator tool. </t>
  </si>
  <si>
    <t>FDR Xair X-Ray System -Solar Panel (HT001)</t>
  </si>
  <si>
    <r>
      <t xml:space="preserve">Solar panel system able to charge all electric components (generator, detector and workstation) of the Ultra-portable digital FDR Xair Kit.
· The solar panel system which has a large </t>
    </r>
    <r>
      <rPr>
        <b/>
        <sz val="11"/>
        <color theme="1"/>
        <rFont val="Calibri"/>
        <family val="2"/>
      </rPr>
      <t>capacity of 288Wh and supports AC por</t>
    </r>
    <r>
      <rPr>
        <sz val="11"/>
        <color theme="1"/>
        <rFont val="Calibri"/>
        <family val="2"/>
      </rPr>
      <t xml:space="preserve">t. 
· All components (Xair, a battery charger of D-EVOⅢ and mobile console) can be charged via the AC output by connection with an universal adaptor which is in a generator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Solar Panel purchase: FDR Xair Kit, installation &amp; training, and warranty extension (either multiple 1-year or 3-years), must be included in equal quantity.</t>
    </r>
  </si>
  <si>
    <t>Dangerous Goods 
UN 3480  PI965 CAO</t>
  </si>
  <si>
    <t>Solar Generator 300 Plus with Solar panel saga100  HT001</t>
  </si>
  <si>
    <t>Webpage :https://www.hello-tech.com/en/</t>
  </si>
  <si>
    <t>FDR Xair X-Ray System -Personal Electronic Dosimeter (NOM001190)</t>
  </si>
  <si>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t>
    </r>
    <r>
      <rPr>
        <b/>
        <sz val="11"/>
        <color theme="1"/>
        <rFont val="Calibri"/>
        <family val="2"/>
      </rPr>
      <t>resolution: Measure Hp (10) 15keV～10Mev　</t>
    </r>
    <r>
      <rPr>
        <sz val="11"/>
        <color theme="1"/>
        <rFont val="Calibri"/>
        <family val="2"/>
      </rPr>
      <t xml:space="preserve">
4. Dose range: 0.1μSv-10Sv
5. Dose rate </t>
    </r>
    <r>
      <rPr>
        <b/>
        <sz val="11"/>
        <color theme="1"/>
        <rFont val="Calibri"/>
        <family val="2"/>
      </rPr>
      <t>range: s 1μSv/h (0.001mSv/h) to 10.0 Sv/h up</t>
    </r>
    <r>
      <rPr>
        <sz val="11"/>
        <color theme="1"/>
        <rFont val="Calibri"/>
        <family val="2"/>
      </rPr>
      <t xml:space="preserve">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</si>
  <si>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t>Model: DMC3000 - NOM001190</t>
  </si>
  <si>
    <t>https://www.mirion.com/products/technologies/health-physics-radiation-safety-instruments/dosimetry-telemetry-systems/electronic-dosimeters/dmc-3000-solutions/dmc-3000-electronic-radiation-dosimeter</t>
  </si>
  <si>
    <t>Peak X-Ray System -Equipment &amp; safety accessories (Beatle-06P)</t>
  </si>
  <si>
    <r>
      <t xml:space="preserve">The Peak equipment is an ultra-portable digital X-ray system specifically designed for TB screening in remote locations. The Peak  kit is composed by:
</t>
    </r>
    <r>
      <rPr>
        <b/>
        <sz val="11"/>
        <color theme="1"/>
        <rFont val="Calibri"/>
        <family val="2"/>
      </rPr>
      <t>1. X-Ray Generator</t>
    </r>
    <r>
      <rPr>
        <sz val="11"/>
        <color theme="1"/>
        <rFont val="Calibri"/>
        <family val="2"/>
      </rPr>
      <t xml:space="preserve"> X-ray Unit (PX06-W) – 1 unit
The Peak generator features a wide </t>
    </r>
    <r>
      <rPr>
        <b/>
        <sz val="11"/>
        <color theme="1"/>
        <rFont val="Calibri"/>
        <family val="2"/>
      </rPr>
      <t>voltage range from 40 to 125 kV</t>
    </r>
    <r>
      <rPr>
        <sz val="11"/>
        <color theme="1"/>
        <rFont val="Calibri"/>
        <family val="2"/>
      </rPr>
      <t xml:space="preserve">, and a </t>
    </r>
    <r>
      <rPr>
        <b/>
        <sz val="11"/>
        <color theme="1"/>
        <rFont val="Calibri"/>
        <family val="2"/>
      </rPr>
      <t>current time range from 0.1 to 200 mAs</t>
    </r>
    <r>
      <rPr>
        <sz val="11"/>
        <color theme="1"/>
        <rFont val="Calibri"/>
        <family val="2"/>
      </rPr>
      <t xml:space="preserve">, both digitally displayed for precision control. It delivers a </t>
    </r>
    <r>
      <rPr>
        <b/>
        <sz val="11"/>
        <color theme="1"/>
        <rFont val="Calibri"/>
        <family val="2"/>
      </rPr>
      <t>maximum filament current of 50 mA at 90 kV</t>
    </r>
    <r>
      <rPr>
        <sz val="11"/>
        <color theme="1"/>
        <rFont val="Calibri"/>
        <family val="2"/>
      </rPr>
      <t xml:space="preserve"> and is equipped with a stationary anode with </t>
    </r>
    <r>
      <rPr>
        <b/>
        <sz val="11"/>
        <color theme="1"/>
        <rFont val="Calibri"/>
        <family val="2"/>
      </rPr>
      <t>dual focal spot sizes of 0.6 mm and 1.8 mm</t>
    </r>
    <r>
      <rPr>
        <sz val="11"/>
        <color theme="1"/>
        <rFont val="Calibri"/>
        <family val="2"/>
      </rPr>
      <t xml:space="preserve">. The anode has a high heat </t>
    </r>
    <r>
      <rPr>
        <b/>
        <sz val="11"/>
        <color theme="1"/>
        <rFont val="Calibri"/>
        <family val="2"/>
      </rPr>
      <t>storage capacity of 42,000 HU,</t>
    </r>
    <r>
      <rPr>
        <sz val="11"/>
        <color theme="1"/>
        <rFont val="Calibri"/>
        <family val="2"/>
      </rPr>
      <t xml:space="preserve"> supporting extended use. For safety, the system includes a high anode temperature alarm and automatic shutdown to prevent overheating. It includes a multi-leaf collimator with a built-in patient-centering light and provides a minimum</t>
    </r>
    <r>
      <rPr>
        <b/>
        <sz val="11"/>
        <color theme="1"/>
        <rFont val="Calibri"/>
        <family val="2"/>
      </rPr>
      <t xml:space="preserve"> total filtration of 2.5 mm aluminium at 70 kV</t>
    </r>
    <r>
      <rPr>
        <sz val="11"/>
        <color theme="1"/>
        <rFont val="Calibri"/>
        <family val="2"/>
      </rPr>
      <t xml:space="preserve">. It is powered by two rechargeable batteries, offering </t>
    </r>
    <r>
      <rPr>
        <b/>
        <sz val="11"/>
        <color theme="1"/>
        <rFont val="Calibri"/>
        <family val="2"/>
      </rPr>
      <t>autonomy of at least 200 exposures at 100 kV when fully charged</t>
    </r>
    <r>
      <rPr>
        <sz val="11"/>
        <color theme="1"/>
        <rFont val="Calibri"/>
        <family val="2"/>
      </rPr>
      <t xml:space="preserve">. </t>
    </r>
    <r>
      <rPr>
        <b/>
        <sz val="11"/>
        <color theme="1"/>
        <rFont val="Calibri"/>
        <family val="2"/>
      </rPr>
      <t>Each battery recharges in approximately 3 hours from empty to full.</t>
    </r>
    <r>
      <rPr>
        <sz val="11"/>
        <color theme="1"/>
        <rFont val="Calibri"/>
        <family val="2"/>
      </rPr>
      <t xml:space="preserve">
</t>
    </r>
    <r>
      <rPr>
        <b/>
        <sz val="11"/>
        <color theme="1"/>
        <rFont val="Calibri"/>
        <family val="2"/>
      </rPr>
      <t>2. X-Ray Generator Portable Stand</t>
    </r>
    <r>
      <rPr>
        <sz val="11"/>
        <color theme="1"/>
        <rFont val="Calibri"/>
        <family val="2"/>
      </rPr>
      <t xml:space="preserve"> - Triangle Stand (MS-06) – 1 unit
</t>
    </r>
    <r>
      <rPr>
        <b/>
        <sz val="11"/>
        <color theme="1"/>
        <rFont val="Calibri"/>
        <family val="2"/>
      </rPr>
      <t>3. X-ray Panel Detector</t>
    </r>
    <r>
      <rPr>
        <sz val="11"/>
        <color theme="1"/>
        <rFont val="Calibri"/>
        <family val="2"/>
      </rPr>
      <t xml:space="preserve"> (Mars1417V) – 1 unit
The Peak detector features an active imaging area of 35 × 43 cm and</t>
    </r>
    <r>
      <rPr>
        <b/>
        <sz val="11"/>
        <color theme="1"/>
        <rFont val="Calibri"/>
        <family val="2"/>
      </rPr>
      <t xml:space="preserve"> displays images within 5 seconds after exposure</t>
    </r>
    <r>
      <rPr>
        <sz val="11"/>
        <color theme="1"/>
        <rFont val="Calibri"/>
        <family val="2"/>
      </rPr>
      <t xml:space="preserve">. It offers a </t>
    </r>
    <r>
      <rPr>
        <b/>
        <sz val="11"/>
        <color theme="1"/>
        <rFont val="Calibri"/>
        <family val="2"/>
      </rPr>
      <t>spatial resolution of 3.4-line pairs per millimeter (lp/mm),</t>
    </r>
    <r>
      <rPr>
        <sz val="11"/>
        <color theme="1"/>
        <rFont val="Calibri"/>
        <family val="2"/>
      </rPr>
      <t xml:space="preserve"> providing adequate image detail for diagnostic use. </t>
    </r>
    <r>
      <rPr>
        <b/>
        <sz val="11"/>
        <color theme="1"/>
        <rFont val="Calibri"/>
        <family val="2"/>
      </rPr>
      <t>When fully charged, the detector can support up to 200 exposures at 90 kV</t>
    </r>
    <r>
      <rPr>
        <sz val="11"/>
        <color theme="1"/>
        <rFont val="Calibri"/>
        <family val="2"/>
      </rPr>
      <t xml:space="preserve">. </t>
    </r>
    <r>
      <rPr>
        <b/>
        <sz val="11"/>
        <color theme="1"/>
        <rFont val="Calibri"/>
        <family val="2"/>
      </rPr>
      <t>The battery charging time from empty to full is approximately 3 hours</t>
    </r>
    <r>
      <rPr>
        <sz val="11"/>
        <color theme="1"/>
        <rFont val="Calibri"/>
        <family val="2"/>
      </rPr>
      <t xml:space="preserve">.
</t>
    </r>
    <r>
      <rPr>
        <b/>
        <sz val="11"/>
        <color theme="1"/>
        <rFont val="Calibri"/>
        <family val="2"/>
      </rPr>
      <t>4. X-Ray Detector Stand</t>
    </r>
    <r>
      <rPr>
        <sz val="11"/>
        <color theme="1"/>
        <rFont val="Calibri"/>
        <family val="2"/>
      </rPr>
      <t xml:space="preserve"> (CS-07) – 1 unit
</t>
    </r>
    <r>
      <rPr>
        <b/>
        <sz val="11"/>
        <color theme="1"/>
        <rFont val="Calibri"/>
        <family val="2"/>
      </rPr>
      <t>5. X-Ray Digital Image Workstatio</t>
    </r>
    <r>
      <rPr>
        <sz val="11"/>
        <color theme="1"/>
        <rFont val="Calibri"/>
        <family val="2"/>
      </rPr>
      <t xml:space="preserve">n – 1 unit
</t>
    </r>
    <r>
      <rPr>
        <b/>
        <sz val="11"/>
        <color theme="1"/>
        <rFont val="Calibri"/>
        <family val="2"/>
      </rPr>
      <t>6. X-Ray Software for imag</t>
    </r>
    <r>
      <rPr>
        <sz val="11"/>
        <color theme="1"/>
        <rFont val="Calibri"/>
        <family val="2"/>
      </rPr>
      <t xml:space="preserve">e management (MOC) – 1 unit
</t>
    </r>
    <r>
      <rPr>
        <b/>
        <sz val="11"/>
        <color theme="1"/>
        <rFont val="Calibri"/>
        <family val="2"/>
      </rPr>
      <t>7. X-Ray Carrying Bag</t>
    </r>
    <r>
      <rPr>
        <sz val="11"/>
        <color theme="1"/>
        <rFont val="Calibri"/>
        <family val="2"/>
      </rPr>
      <t xml:space="preserve"> for transportation (BP-06) – 1 unit
</t>
    </r>
    <r>
      <rPr>
        <b/>
        <sz val="11"/>
        <color theme="1"/>
        <rFont val="Calibri"/>
        <family val="2"/>
      </rPr>
      <t>8. X-Ray Protective Lead Apron with thyroid colla</t>
    </r>
    <r>
      <rPr>
        <sz val="11"/>
        <color theme="1"/>
        <rFont val="Calibri"/>
        <family val="2"/>
      </rPr>
      <t xml:space="preserve">r (FA07/FA11-2) – 1 unit
</t>
    </r>
    <r>
      <rPr>
        <b/>
        <sz val="11"/>
        <color theme="1"/>
        <rFont val="Calibri"/>
        <family val="2"/>
      </rPr>
      <t>9. X- Ray Portable warning signs</t>
    </r>
    <r>
      <rPr>
        <sz val="11"/>
        <color theme="1"/>
        <rFont val="Calibri"/>
        <family val="2"/>
      </rPr>
      <t xml:space="preserve"> (BP-07) 1 pack (2 radiation and 2 pregnancy warning signs) 
</t>
    </r>
    <r>
      <rPr>
        <b/>
        <sz val="11"/>
        <color theme="1"/>
        <rFont val="Calibri"/>
        <family val="2"/>
      </rPr>
      <t>10. The Peak portable X-ray system includes 1 year of initial warranty (BP-W1</t>
    </r>
    <r>
      <rPr>
        <sz val="11"/>
        <color theme="1"/>
        <rFont val="Calibri"/>
        <family val="2"/>
      </rPr>
      <t xml:space="preserve">). 
The warranty is valid for 12 months after installation or 15 months after the shipment date, whichever comes first. Peak offers perpetual helpdesk remote trouble-shooting support.
</t>
    </r>
    <r>
      <rPr>
        <sz val="11"/>
        <color rgb="FF0070C0"/>
        <rFont val="Calibri"/>
        <family val="2"/>
      </rPr>
      <t>For Peak X-Ray Kit purchase: Installation &amp; Training, warranty extension (either multiple 1-year or 3-years), and solar panel must be included in equal quantity.</t>
    </r>
  </si>
  <si>
    <t>Peak International</t>
  </si>
  <si>
    <t>Dangerous cargo (UN 3481)</t>
  </si>
  <si>
    <t>Browiner Beadle-06P</t>
  </si>
  <si>
    <t>https://www.browiner.com/portable-X-ray%20/portable-xray.html</t>
  </si>
  <si>
    <t>Peak X-Ray System -Installation &amp; Training (BP-T)</t>
  </si>
  <si>
    <r>
      <rPr>
        <b/>
        <sz val="11"/>
        <color theme="1"/>
        <rFont val="Calibri"/>
        <family val="2"/>
      </rPr>
      <t xml:space="preserve">Remote installation covers: </t>
    </r>
    <r>
      <rPr>
        <sz val="11"/>
        <color theme="1"/>
        <rFont val="Calibri"/>
        <family val="2"/>
      </rPr>
      <t>System installation, safety, calibration, operation checks and "Acceptance Tests" based on user requirements and supplier acceptance. Maintenance checklist' including the provision of an 'Acceptance report' developed by the supplier and signed by the client.</t>
    </r>
    <r>
      <rPr>
        <b/>
        <sz val="11"/>
        <color theme="1"/>
        <rFont val="Calibri"/>
        <family val="2"/>
      </rPr>
      <t xml:space="preserve"> 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 xml:space="preserve">On-line Theoretical and practical training of the product for </t>
    </r>
    <r>
      <rPr>
        <b/>
        <sz val="11"/>
        <color theme="1"/>
        <rFont val="Calibri"/>
        <family val="2"/>
      </rPr>
      <t>maximum ten (10)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t>
    </r>
    <r>
      <rPr>
        <b/>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b/>
        <sz val="11"/>
        <color theme="1"/>
        <rFont val="Calibri"/>
        <family val="2"/>
      </rPr>
      <t xml:space="preserve"> The duration of the training is approx. two (2) days, and one or two (1-2) supplier's trainers </t>
    </r>
    <r>
      <rPr>
        <sz val="11"/>
        <color theme="1"/>
        <rFont val="Calibri"/>
        <family val="2"/>
      </rPr>
      <t xml:space="preserve">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purchase of this item: Peak X-Ray Kit, warranty extension  (either multiple 1-year or 3-years), and power bank must be included in equal quantity.</t>
    </r>
  </si>
  <si>
    <t>BP-T</t>
  </si>
  <si>
    <t>Peak X-Ray System -Warranty Extension 1 year (BP-WE1)</t>
  </si>
  <si>
    <r>
      <rPr>
        <sz val="11"/>
        <rFont val="Calibri"/>
        <family val="2"/>
      </rPr>
      <t xml:space="preserve">Peak X-Ray Kit - Warranty Extension 1 year can be procured at the time of procuring the Ultra-portable digital X-ray kit) itself or while the initial warranty period is still running. It extends the previous warranty period of item #1 for twelve (12) months. </t>
    </r>
    <r>
      <rPr>
        <sz val="11"/>
        <color theme="1"/>
        <rFont val="Calibri"/>
        <family val="2"/>
      </rPr>
      <t xml:space="preserve">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b/>
        <sz val="11"/>
        <color theme="1"/>
        <rFont val="Calibri"/>
        <family val="2"/>
      </rPr>
      <t xml:space="preserve">English or French (additional Russian, Spanish, Arabic) </t>
    </r>
    <r>
      <rPr>
        <sz val="11"/>
        <color theme="1"/>
        <rFont val="Calibri"/>
        <family val="2"/>
      </rPr>
      <t xml:space="preserve">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b/>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b/>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t>
    </r>
    <r>
      <rPr>
        <sz val="11"/>
        <color rgb="FF0070C0"/>
        <rFont val="Calibri"/>
        <family val="2"/>
      </rPr>
      <t>For 1-year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r>
  </si>
  <si>
    <t>BP-WE1</t>
  </si>
  <si>
    <t>Peak X-Ray System -Warranty Extension 3 years (BP-WE3)</t>
  </si>
  <si>
    <t>Peak X-Ray Kit - Warranty extension 3 year can be procured at the time of procuring the Ultra-portable digital X-ray kit) itself or while the initial warranty period is still running. It extends the previous warranty period of item #1 for thirty (36) months. 
Coverage: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Remote preventive maintenance: Two (2) preventive maintenance sessions per year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1-2 technical person in 1 day. 
Helpdesk: 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Remote refresher Training: Two (2) remote refresher training sessions per year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Spare parts are guaranteed for ten (10) years after purchase date
On-site conditions for preventive/corrective maintenance and training:  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For 3-year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</si>
  <si>
    <t>BP-WE3</t>
  </si>
  <si>
    <t>Peak X-Ray System -Power Bank (HS600W)</t>
  </si>
  <si>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for portable energy storage power supply, suitable for home emergency backup power, outdoor travel, emergency disaster relief, field work and other applications.
· Capacity：648Wh
· Output Peak</t>
    </r>
    <r>
      <rPr>
        <b/>
        <sz val="11"/>
        <color theme="1"/>
        <rFont val="Calibri"/>
        <family val="2"/>
      </rPr>
      <t xml:space="preserve"> power: 650W max</t>
    </r>
    <r>
      <rPr>
        <sz val="11"/>
        <color theme="1"/>
        <rFont val="Calibri"/>
        <family val="2"/>
      </rPr>
      <t xml:space="preserve">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purchase of this item: Peak X-Ray Kit, installation &amp; training, and warranty extension (either multiple 1-year or 3-years), must be included in equal quantity.</t>
    </r>
  </si>
  <si>
    <t>Dangerous Goods (UN3480)</t>
  </si>
  <si>
    <t>Shenzhen Haisic Technology Co., Limited HS600W</t>
  </si>
  <si>
    <t>http://www.haisic.cn/plus/view.php?aid=77</t>
  </si>
  <si>
    <t>Peak X-Ray System -Personal Electronic Dosimeter (EPD Tru Dose)</t>
  </si>
  <si>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t>
    </r>
    <r>
      <rPr>
        <b/>
        <sz val="11"/>
        <color theme="1"/>
        <rFont val="Calibri"/>
        <family val="2"/>
      </rPr>
      <t>energy range 16keV to 1.5Me</t>
    </r>
    <r>
      <rPr>
        <sz val="11"/>
        <color theme="1"/>
        <rFont val="Calibri"/>
        <family val="2"/>
      </rPr>
      <t xml:space="preserv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</si>
  <si>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t xml:space="preserve">General cargo </t>
  </si>
  <si>
    <t>Thermo Fisher Scientific EPD Tru Dose</t>
  </si>
  <si>
    <t>https://www.thermofisher.cn/order/catalog/product/EPDTRUDOSE?SID=srch-srp-EPDTRUDOSE</t>
  </si>
  <si>
    <t>1.2 CAD TECHNOLOGIES</t>
  </si>
  <si>
    <t>1.2.1 CAD software for automated interpretation of CXRs</t>
  </si>
  <si>
    <t xml:space="preserve">CAD4TB Software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</si>
  <si>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Perpetual license version number is: CAD4TB v7</t>
    </r>
    <r>
      <rPr>
        <sz val="11"/>
        <rFont val="Calibri"/>
        <family val="2"/>
      </rPr>
      <t xml:space="preserve">. Delft offers perpetual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 xml:space="preserve">DAP Incoterms), disposal of faulty hardware </t>
    </r>
    <r>
      <rPr>
        <sz val="11"/>
        <rFont val="Calibri"/>
        <family val="2"/>
      </rPr>
      <t xml:space="preserve">and spare parts,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t>
    </r>
    <r>
      <rPr>
        <b/>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CAD4TB Box (as the license is installed in the box), installation &amp; training, and S&amp;M extension (either multiple 1-year or a combination of 1-year and/or 3-years), must be included in equal quantity.
With the purchase of the perpetual license and the Delft Light X-Ray Kit (including safety accessories), Delft provides the CAD4TB Box and an additional one-year warranty—both free of charge—extending the total warranty for the license and CAD4TB Box to two years.</t>
    </r>
  </si>
  <si>
    <t>CTB-LICENSE-00</t>
  </si>
  <si>
    <t xml:space="preserve">
https://delft.care/cad4tb/</t>
  </si>
  <si>
    <t>CAD4TB Software -3 years License &amp; S&amp;M (CTB-LIWA-03)</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</si>
  <si>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3 years License </t>
    </r>
    <r>
      <rPr>
        <b/>
        <sz val="11"/>
        <rFont val="Calibri"/>
        <family val="2"/>
      </rPr>
      <t>version number is: CAD4TB v</t>
    </r>
    <r>
      <rPr>
        <sz val="11"/>
        <rFont val="Calibri"/>
        <family val="2"/>
      </rPr>
      <t xml:space="preserve">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DAP Incoterms), disposal of faulty hardware and spare parts,</t>
    </r>
    <r>
      <rPr>
        <sz val="11"/>
        <rFont val="Calibri"/>
        <family val="2"/>
      </rPr>
      <t xml:space="preserve">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certified specialists/ trainers</t>
    </r>
    <r>
      <rPr>
        <sz val="11"/>
        <rFont val="Calibri"/>
        <family val="2"/>
      </rPr>
      <t xml:space="preserve">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 xml:space="preserve">For the purchase of the 3-year CAD4TB license (S&amp;M), the CAD4TB Box (as it is installed in the CAD4TB Box), and installation &amp; training must be included in equal quantity. After the 3-year period, clients can either renew with a new 3-year license or upgrade to a perpetual license using the existing CAD4TB Box. </t>
    </r>
  </si>
  <si>
    <t>CTB-LIWA-03</t>
  </si>
  <si>
    <t xml:space="preserve">	200042</t>
  </si>
  <si>
    <t>CAD4TB Box (CTB-BOX-01)</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</si>
  <si>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t>
    </r>
    <r>
      <rPr>
        <b/>
        <sz val="11"/>
        <rFont val="Calibri"/>
        <family val="2"/>
      </rPr>
      <t>English, French, Spanish, Russian, Portuguese, Bahasa Indonesia, Bengali, Vietnamese, Urdu, Modern Arabic, Thai and Tagalog.</t>
    </r>
    <r>
      <rPr>
        <sz val="11"/>
        <rFont val="Calibri"/>
        <family val="2"/>
      </rPr>
      <t xml:space="preserve">
</t>
    </r>
    <r>
      <rPr>
        <b/>
        <sz val="11"/>
        <rFont val="Calibri"/>
        <family val="2"/>
      </rPr>
      <t>CAD4TBbox consists of the following hardware components</t>
    </r>
    <r>
      <rPr>
        <u/>
        <sz val="11"/>
        <rFont val="Calibri"/>
        <family val="2"/>
      </rPr>
      <t xml:space="preserve">
</t>
    </r>
    <r>
      <rPr>
        <sz val="11"/>
        <rFont val="Calibri"/>
        <family val="2"/>
      </rPr>
      <t xml:space="preserve"> </t>
    </r>
    <r>
      <rPr>
        <b/>
        <sz val="11"/>
        <rFont val="Calibri"/>
        <family val="2"/>
      </rPr>
      <t xml:space="preserve">  1. CAD4TBbox mini PC:  </t>
    </r>
    <r>
      <rPr>
        <sz val="11"/>
        <rFont val="Calibri"/>
        <family val="2"/>
      </rPr>
      <t xml:space="preserve">has the specifications of: 8 GB RAM memory, 250GB SSD, operating in a 64-bit Ubuntu 18.04 or newer. 
   </t>
    </r>
    <r>
      <rPr>
        <b/>
        <sz val="11"/>
        <rFont val="Calibri"/>
        <family val="2"/>
      </rPr>
      <t>2. CAD4TB tablet</t>
    </r>
    <r>
      <rPr>
        <sz val="11"/>
        <rFont val="Calibri"/>
        <family val="2"/>
      </rPr>
      <t xml:space="preserve">: Samsung A tablet with 10.5-inch display, 1920x1200 Screen resolution, and 6GB RAM.  
   </t>
    </r>
    <r>
      <rPr>
        <b/>
        <sz val="11"/>
        <rFont val="Calibri"/>
        <family val="2"/>
      </rPr>
      <t xml:space="preserve">3. Rechargeable battery: </t>
    </r>
    <r>
      <rPr>
        <sz val="11"/>
        <rFont val="Calibri"/>
        <family val="2"/>
      </rPr>
      <t xml:space="preserve">installed and connected to CAD4TBbox, battery capacity around 90 wh (more than six working hours)
</t>
    </r>
    <r>
      <rPr>
        <b/>
        <sz val="11"/>
        <rFont val="Calibri"/>
        <family val="2"/>
      </rPr>
      <t xml:space="preserve">   4. Network cable </t>
    </r>
    <r>
      <rPr>
        <sz val="11"/>
        <rFont val="Calibri"/>
        <family val="2"/>
      </rPr>
      <t xml:space="preserve">to be connected to the X-ray workstation (supplied with all needed cables and connectors) 
The CAD4TBbox (offline solution) consists of a </t>
    </r>
    <r>
      <rPr>
        <b/>
        <sz val="11"/>
        <rFont val="Calibri"/>
        <family val="2"/>
      </rPr>
      <t>battery dedicated to power CAD4TBbox mini-PC for more than 6 hours</t>
    </r>
    <r>
      <rPr>
        <sz val="11"/>
        <rFont val="Calibri"/>
        <family val="2"/>
      </rPr>
      <t>; Based on sodium ion or lithium-ion technology
· Battery capacity is around 90 WH; Can be charged via a 220V socket
·  The CAD4TBbox mini-PC is</t>
    </r>
    <r>
      <rPr>
        <b/>
        <sz val="11"/>
        <rFont val="Calibri"/>
        <family val="2"/>
      </rPr>
      <t xml:space="preserve"> f</t>
    </r>
    <r>
      <rPr>
        <sz val="11"/>
        <rFont val="Calibri"/>
        <family val="2"/>
      </rPr>
      <t xml:space="preserve">ully integrated and installed within the CAD4TBbox
· Charging time 4 hours (empty to full); Can be charged by solar energy
Delft offers perpetual helpdesk trouble-shooting support. Reported issues to the helpdesk about the CAD4TB will be inspected and troubleshooted by the helpdesk team regardless of warranty condition.  However, issue resolution is covered only during the warranty validity.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t>
    </r>
    <r>
      <rPr>
        <b/>
        <sz val="11"/>
        <color rgb="FF0070C0"/>
        <rFont val="Calibri"/>
        <family val="2"/>
      </rPr>
      <t xml:space="preserve">Option 1: </t>
    </r>
    <r>
      <rPr>
        <sz val="11"/>
        <color rgb="FF0070C0"/>
        <rFont val="Calibri"/>
        <family val="2"/>
      </rPr>
      <t xml:space="preserve">When purchasing the CAD4TB Box with the Perpetual License, installation &amp; training, and S&amp;M extension (either multiple 1-year or a combination of 1-year and/or 3-years), must be included in equal quantity. If bundled with the Delft Light X-Ray Kit, the CAD4TB Box and one additional year of warranty (for both the license and box) are provided free of charge—extending the total warranty to two years.
</t>
    </r>
    <r>
      <rPr>
        <b/>
        <sz val="11"/>
        <color rgb="FF0070C0"/>
        <rFont val="Calibri"/>
        <family val="2"/>
      </rPr>
      <t>Option 2</t>
    </r>
    <r>
      <rPr>
        <sz val="11"/>
        <color rgb="FF0070C0"/>
        <rFont val="Calibri"/>
        <family val="2"/>
      </rPr>
      <t>: When purchasing the CAD4TB Box with a 3-Year License (S&amp;M), installation &amp; training must be included in equal quantity. After three years, clients can either renew the license or upgrade to a perpetual license using the existing CAD4TB Box.</t>
    </r>
  </si>
  <si>
    <t>General cargo UN3481 (PI 967 section II). Lithium battery contained in equipment.</t>
  </si>
  <si>
    <t>CTB-BOX-01</t>
  </si>
  <si>
    <t xml:space="preserve">
https://delft.care/cad4tb/</t>
  </si>
  <si>
    <t>CAD4TB Box -Installation &amp; Training (CTB-INTR-01)</t>
  </si>
  <si>
    <r>
      <rPr>
        <b/>
        <sz val="11"/>
        <rFont val="Calibri"/>
        <family val="2"/>
      </rPr>
      <t xml:space="preserve">Remote installation covers: </t>
    </r>
    <r>
      <rPr>
        <sz val="11"/>
        <rFont val="Calibri"/>
        <family val="2"/>
      </rPr>
      <t>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t>
    </r>
    <r>
      <rPr>
        <b/>
        <sz val="11"/>
        <rFont val="Calibri"/>
        <family val="2"/>
      </rPr>
      <t xml:space="preserve"> four (4) certified trainers </t>
    </r>
    <r>
      <rPr>
        <sz val="11"/>
        <rFont val="Calibri"/>
        <family val="2"/>
      </rPr>
      <t>of Delft existing of biomedical engineers, application specialists and radiographers. There is</t>
    </r>
    <r>
      <rPr>
        <b/>
        <sz val="11"/>
        <rFont val="Calibri"/>
        <family val="2"/>
      </rPr>
      <t xml:space="preserve"> no limit to the number of operators/radiographers</t>
    </r>
    <r>
      <rPr>
        <u/>
        <sz val="11"/>
        <rFont val="Calibri"/>
        <family val="2"/>
      </rPr>
      <t xml:space="preserve">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t>
    </r>
    <r>
      <rPr>
        <b/>
        <sz val="11"/>
        <rFont val="Calibri"/>
        <family val="2"/>
      </rPr>
      <t>English, French, Russian, Spanish, Portuguese, or Arabic</t>
    </r>
    <r>
      <rPr>
        <u/>
        <sz val="11"/>
        <rFont val="Calibri"/>
        <family val="2"/>
      </rPr>
      <t>;</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authorized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t>
    </r>
    <r>
      <rPr>
        <b/>
        <sz val="11"/>
        <rFont val="Calibri"/>
        <family val="2"/>
      </rPr>
      <t>maximum of eight (8) operators/radiographers</t>
    </r>
    <r>
      <rPr>
        <sz val="11"/>
        <rFont val="Calibri"/>
        <family val="2"/>
      </rPr>
      <t xml:space="preserve"> per system can join to ensure an effective, well-organized and well-managed training.
There is no country excluded from the training &amp; installation.
</t>
    </r>
    <r>
      <rPr>
        <b/>
        <sz val="11"/>
        <rFont val="Calibri"/>
        <family val="2"/>
      </rPr>
      <t>· Access to Chest X-ray e-Learning course available at https://e-learning.delft.care/ , which has 40 hours of content</t>
    </r>
    <r>
      <rPr>
        <sz val="11"/>
        <rFont val="Calibri"/>
        <family val="2"/>
      </rPr>
      <t xml:space="preserve">,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b/>
        <sz val="11"/>
        <color rgb="FF0070C0"/>
        <rFont val="Calibri"/>
        <family val="2"/>
      </rPr>
      <t>Option 1:</t>
    </r>
    <r>
      <rPr>
        <sz val="11"/>
        <color rgb="FF0070C0"/>
        <rFont val="Calibri"/>
        <family val="2"/>
      </rPr>
      <t xml:space="preserve"> When purchasing installation &amp; training, the Software Perpetual License, CAD4TB Box,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with a 3-Year License (S&amp;M), the CAD4TB Box must also be included in equal quantity. After three years, clients can either renew with another 3-Year License or upgrade to a perpetual license using the existing CAD4TB Box.</t>
    </r>
  </si>
  <si>
    <t>CTB-INTR-01</t>
  </si>
  <si>
    <t>CAD4TB Box -S&amp;M Extension 1 year (CTB-WTY-01)</t>
  </si>
  <si>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 xml:space="preserve">2 remote sessions for 1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3 remote sessions for 1 year, each with a duration of 1 day</t>
    </r>
    <r>
      <rPr>
        <b/>
        <sz val="11"/>
        <rFont val="Calibri"/>
        <family val="2"/>
      </rPr>
      <t>,</t>
    </r>
    <r>
      <rPr>
        <sz val="11"/>
        <rFont val="Calibri"/>
        <family val="2"/>
      </rPr>
      <t xml:space="preserve"> in </t>
    </r>
    <r>
      <rPr>
        <b/>
        <sz val="11"/>
        <rFont val="Calibri"/>
        <family val="2"/>
      </rPr>
      <t>English or French (also available: Russian, Spanish, Portuguese, and Arabic</t>
    </r>
    <r>
      <rPr>
        <sz val="11"/>
        <rFont val="Calibri"/>
        <family val="2"/>
      </rPr>
      <t xml:space="preserve">- other languages might be available upon request) with </t>
    </r>
    <r>
      <rPr>
        <b/>
        <sz val="11"/>
        <rFont val="Calibri"/>
        <family val="2"/>
      </rPr>
      <t>no limit number of operators/radiographers. 4 certified specialists/ trainers from Delf</t>
    </r>
    <r>
      <rPr>
        <u/>
        <sz val="11"/>
        <rFont val="Calibri"/>
        <family val="2"/>
      </rPr>
      <t xml:space="preserve">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1-year S&amp;M Extension purchase: Software Perpetual License, CAD4TB Box, Installation &amp; Training, and either multiple 1-year or 3-years S&amp;M Extension (optional but recommended) must be included in equal quantity.
For the purchase of fifty (50) units or more of the 1-year S&amp;M Extension, Delft offers a 5% discount on the unit price (USD 3,008.65). This volume discount applies per purchase order (PO) for requests made simultaneously and referring to the same principal recipient within the same country.
For requests to procure a 1-year S&amp;M Extension for a CAD4TB unit acquired under the previous LTA with Delft, the Delft technical team will assess the condition of the unit. Based on the assessment, the supplier will either approve the additional warranty extension or recommend the procurement of a new CAD4TB.</t>
    </r>
  </si>
  <si>
    <t>CTB-WTY-01</t>
  </si>
  <si>
    <t>CAD4TB Box -S&amp;M Extension 3 years (CTB-WTY-03)</t>
  </si>
  <si>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2 remote sessions per year, each with a duration of 1 day, in English or French (also available: Russian, Spanish, Portuguese, and Arabi</t>
    </r>
    <r>
      <rPr>
        <u/>
        <sz val="11"/>
        <rFont val="Calibri"/>
        <family val="2"/>
      </rPr>
      <t>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3 remote sessions per year, each with a duration of 1 day</t>
    </r>
    <r>
      <rPr>
        <b/>
        <sz val="11"/>
        <rFont val="Calibri"/>
        <family val="2"/>
      </rPr>
      <t xml:space="preserve">, </t>
    </r>
    <r>
      <rPr>
        <sz val="11"/>
        <rFont val="Calibri"/>
        <family val="2"/>
      </rPr>
      <t xml:space="preserve">in </t>
    </r>
    <r>
      <rPr>
        <b/>
        <sz val="11"/>
        <rFont val="Calibri"/>
        <family val="2"/>
      </rPr>
      <t>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3-year S&amp;M Extension purchase: Software Perpetual License, CAD4TB Box, Installation &amp; Training, and 1-year S&amp;M Extension (optional but recommended) must be included in equal quantity.
For the purchase of fifty (50) units or more of the 3-year S&amp;M Extension, Delft offers a 5% discount on the unit price (USD 9,025.00). This volume discount applies per purchase order (PO) for requests made simultaneously and referring to the same principal recipient within the same country.
For requests to procure a 3-year S&amp;M Extension for a CAD4TB unit acquired under the previous LTA with Delft, the Delft technical team will assess the condition of the device. Based on this assessment, the supplier will either approve the additional warranty extension or recommend purchasing a new CAD4TB unit.</t>
    </r>
  </si>
  <si>
    <t>CTB-WTY-03</t>
  </si>
  <si>
    <t xml:space="preserve">
https://delft.care/cad4tb/</t>
  </si>
  <si>
    <t>InferRead DR Chest Software -Perpetual License (INDRCHESTPL)</t>
  </si>
  <si>
    <r>
      <t>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t>
    </r>
    <r>
      <rPr>
        <b/>
        <sz val="11"/>
        <rFont val="Calibri"/>
        <family val="2"/>
        <scheme val="minor"/>
      </rPr>
      <t xml:space="preserve"> Perpetual license version number is: 1.0.1.</t>
    </r>
    <r>
      <rPr>
        <sz val="11"/>
        <rFont val="Calibri"/>
        <family val="2"/>
        <scheme val="minor"/>
      </rPr>
      <t xml:space="preserve">1. 
· The AI software provide an </t>
    </r>
    <r>
      <rPr>
        <b/>
        <sz val="11"/>
        <rFont val="Calibri"/>
        <family val="2"/>
        <scheme val="minor"/>
      </rPr>
      <t>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
    </r>
    <r>
      <rPr>
        <b/>
        <sz val="11"/>
        <rFont val="Calibri"/>
        <family val="2"/>
        <scheme val="minor"/>
      </rPr>
      <t>The license is for 5 viewers/users for both online &amp; offline utilization</t>
    </r>
    <r>
      <rPr>
        <sz val="11"/>
        <rFont val="Calibri"/>
        <family val="2"/>
        <scheme val="minor"/>
      </rPr>
      <t xml:space="preserve">.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b/>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t>
    </r>
    <r>
      <rPr>
        <u/>
        <sz val="11"/>
        <rFont val="Calibri"/>
        <family val="2"/>
        <scheme val="minor"/>
      </rPr>
      <t>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perpetual license purchase: InferRead DR Chest Laptop (as the license is installed on the laptop), Installation &amp; Training, and S&amp;M Extension (either multiple 1-year or a combination of 1-year and/or 3-years), must be included in equal quantity.</t>
    </r>
  </si>
  <si>
    <t>Infervision Medical Technology Co. Ltd</t>
  </si>
  <si>
    <t>INDRCHESTPL</t>
  </si>
  <si>
    <t>https://global.infervision.com/product/19/</t>
  </si>
  <si>
    <t>InferRead DR Chest Software-3 years License &amp; S&amp;M (INDRCHEST3YL)</t>
  </si>
  <si>
    <r>
      <t>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t>
    </r>
    <r>
      <rPr>
        <b/>
        <sz val="11"/>
        <rFont val="Calibri"/>
        <family val="2"/>
        <scheme val="minor"/>
      </rPr>
      <t xml:space="preserve"> Three (3) years license version number is: 1.0.1.1. </t>
    </r>
    <r>
      <rPr>
        <sz val="11"/>
        <rFont val="Calibri"/>
        <family val="2"/>
        <scheme val="minor"/>
      </rPr>
      <t xml:space="preserve">
· The AI software provide an</t>
    </r>
    <r>
      <rPr>
        <b/>
        <sz val="11"/>
        <rFont val="Calibri"/>
        <family val="2"/>
        <scheme val="minor"/>
      </rPr>
      <t xml:space="preserve"> 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includes hardware and spare parts, shipment to site</t>
    </r>
    <r>
      <rPr>
        <b/>
        <sz val="11"/>
        <rFont val="Calibri"/>
        <family val="2"/>
        <scheme val="minor"/>
      </rPr>
      <t xml:space="preserve"> (DAP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trainer</t>
    </r>
    <r>
      <rPr>
        <sz val="11"/>
        <rFont val="Calibri"/>
        <family val="2"/>
        <scheme val="minor"/>
      </rPr>
      <t xml:space="preserve">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3-year S&amp;M license purchase: InferRead DR Chest Laptop (as the license is installed on the laptop) and Installation &amp; Training must be included in equal quantity. It is also possible to procure 2 x 3-year S&amp;M licenses at the same time for installation on a single machine.</t>
    </r>
  </si>
  <si>
    <t>INDRCHEST3YL</t>
  </si>
  <si>
    <t>InferRead DR Chest Laptop (INHWSCHK15)</t>
  </si>
  <si>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t>
    </r>
    <r>
      <rPr>
        <b/>
        <sz val="11"/>
        <color theme="1"/>
        <rFont val="Calibri"/>
        <family val="2"/>
      </rPr>
      <t>1 x Ethernet cable for connection between portable x-ray and AI laptop; 1 x charging adaptor and cable connecting between power source and AI laptop</t>
    </r>
    <r>
      <rPr>
        <sz val="11"/>
        <color theme="1"/>
        <rFont val="Calibri"/>
        <family val="2"/>
      </rPr>
      <t xml:space="preserve">
· Online and offline use
· Powered by Changeable 73 Wh Li-Ion-battery
· </t>
    </r>
    <r>
      <rPr>
        <b/>
        <sz val="11"/>
        <color theme="1"/>
        <rFont val="Calibri"/>
        <family val="2"/>
      </rPr>
      <t>Autonomy &lt;me = 10 hours</t>
    </r>
    <r>
      <rPr>
        <sz val="11"/>
        <color theme="1"/>
        <rFont val="Calibri"/>
        <family val="2"/>
      </rPr>
      <t xml:space="preserve">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b/>
        <sz val="11"/>
        <color rgb="FF0070C0"/>
        <rFont val="Calibri"/>
        <family val="2"/>
      </rPr>
      <t xml:space="preserve">Option 1: </t>
    </r>
    <r>
      <rPr>
        <sz val="11"/>
        <color rgb="FF0070C0"/>
        <rFont val="Calibri"/>
        <family val="2"/>
      </rPr>
      <t xml:space="preserve">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the Laptop, the 3-year S&amp;M License—or 2 x 3-year S&amp;M Licenses for installation on a single machine—and Installation &amp; Training must be included in equal quantity.</t>
    </r>
  </si>
  <si>
    <t>Dangerous Cargo UN 3481</t>
  </si>
  <si>
    <t>INHWSCHK15</t>
  </si>
  <si>
    <t>84713000</t>
  </si>
  <si>
    <t>InferRead DR Chest -Installation &amp; Training (INDRCHESTIT)</t>
  </si>
  <si>
    <r>
      <t>Remote installation covers: Software operating environment and server configuration, installation of software and hardware/s, software calibration for the intended use based on user requirements</t>
    </r>
    <r>
      <rPr>
        <b/>
        <sz val="11"/>
        <color theme="1"/>
        <rFont val="Calibri"/>
        <family val="2"/>
      </rPr>
      <t>. The remote installation lasts 1 hour and 1 technical from Infervision will perform installation</t>
    </r>
    <r>
      <rPr>
        <sz val="11"/>
        <color theme="1"/>
        <rFont val="Calibri"/>
        <family val="2"/>
      </rPr>
      <t xml:space="preserve">.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t>
    </r>
    <r>
      <rPr>
        <sz val="8.8000000000000007"/>
        <color theme="1"/>
        <rFont val="Calibri"/>
        <family val="2"/>
      </rPr>
      <t xml:space="preserve"> </t>
    </r>
    <r>
      <rPr>
        <b/>
        <sz val="11"/>
        <color theme="1"/>
        <rFont val="Calibri"/>
        <family val="2"/>
      </rPr>
      <t xml:space="preserve">Remote training covers: </t>
    </r>
    <r>
      <rPr>
        <sz val="11"/>
        <color theme="1"/>
        <rFont val="Calibri"/>
        <family val="2"/>
      </rPr>
      <t xml:space="preserve">Theoretical and practical training for </t>
    </r>
    <r>
      <rPr>
        <b/>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b/>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t>
    </r>
    <r>
      <rPr>
        <sz val="8.8000000000000007"/>
        <color theme="1"/>
        <rFont val="Calibri"/>
        <family val="2"/>
      </rPr>
      <t xml:space="preserve">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b/>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b/>
        <sz val="11"/>
        <color rgb="FF0070C0"/>
        <rFont val="Calibri"/>
        <family val="2"/>
      </rPr>
      <t>Option 1:</t>
    </r>
    <r>
      <rPr>
        <sz val="11"/>
        <color rgb="FF0070C0"/>
        <rFont val="Calibri"/>
        <family val="2"/>
      </rPr>
      <t xml:space="preserve"> When purchasing installation &amp; training, the License (perpetual or 3-year S&amp;M),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License—or 2 x 3-year S&amp;M Licenses for installation on a single machine—and Laptop must be included in equal quantity.</t>
    </r>
  </si>
  <si>
    <t>INDRCHESTIT</t>
  </si>
  <si>
    <t>InferRead DR Chest -S&amp;M Extension 1 year (INDRCHEST1YS)</t>
  </si>
  <si>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t>
    </r>
    <r>
      <rPr>
        <b/>
        <sz val="11"/>
        <color theme="1"/>
        <rFont val="Calibri"/>
        <family val="2"/>
      </rPr>
      <t>Includes Free validated software patches, upgrades, and updates</t>
    </r>
    <r>
      <rPr>
        <sz val="11"/>
        <color theme="1"/>
        <rFont val="Calibri"/>
        <family val="2"/>
      </rPr>
      <t xml:space="preserve">.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in English or French, more languages available (Russian, Spanish, Chinese, Gujarati, Catala</t>
    </r>
    <r>
      <rPr>
        <u/>
        <sz val="11"/>
        <color theme="1"/>
        <rFont val="Calibri"/>
        <family val="2"/>
      </rPr>
      <t>n</t>
    </r>
    <r>
      <rPr>
        <sz val="11"/>
        <color theme="1"/>
        <rFont val="Calibri"/>
        <family val="2"/>
      </rPr>
      <t xml:space="preserve">) as applicable for </t>
    </r>
    <r>
      <rPr>
        <b/>
        <sz val="11"/>
        <color theme="1"/>
        <rFont val="Calibri"/>
        <family val="2"/>
      </rPr>
      <t>up to ten (10) operators / radiographers</t>
    </r>
    <r>
      <rPr>
        <u/>
        <sz val="11"/>
        <color theme="1"/>
        <rFont val="Calibri"/>
        <family val="2"/>
      </rPr>
      <t xml:space="preserve">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The preventive session lasts 2 hours. One (1) trainer from Infervision</t>
    </r>
    <r>
      <rPr>
        <u/>
        <sz val="11"/>
        <color theme="1"/>
        <rFont val="Calibri"/>
        <family val="2"/>
      </rPr>
      <t xml:space="preserve"> </t>
    </r>
    <r>
      <rPr>
        <sz val="11"/>
        <color theme="1"/>
        <rFont val="Calibri"/>
        <family val="2"/>
      </rPr>
      <t xml:space="preserve">will provide support.
</t>
    </r>
    <r>
      <rPr>
        <b/>
        <sz val="11"/>
        <color theme="1"/>
        <rFont val="Calibri"/>
        <family val="2"/>
      </rPr>
      <t xml:space="preserve">Remote refresher Training: </t>
    </r>
    <r>
      <rPr>
        <sz val="11"/>
        <color theme="1"/>
        <rFont val="Calibri"/>
        <family val="2"/>
      </rPr>
      <t xml:space="preserve">Two (2) remote refresher training session delivered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for up to ten (10) operators/radiographers</t>
    </r>
    <r>
      <rPr>
        <sz val="11"/>
        <color theme="1"/>
        <rFont val="Calibri"/>
        <family val="2"/>
      </rPr>
      <t xml:space="preserve"> on software administration and utilization. </t>
    </r>
    <r>
      <rPr>
        <b/>
        <sz val="11"/>
        <color theme="1"/>
        <rFont val="Calibri"/>
        <family val="2"/>
      </rPr>
      <t xml:space="preserve">The refresher session lasts 2 hours. One (1) trainer from Infervision </t>
    </r>
    <r>
      <rPr>
        <sz val="11"/>
        <color theme="1"/>
        <rFont val="Calibri"/>
        <family val="2"/>
      </rPr>
      <t xml:space="preserve">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1-year S&amp;M Extension purchase: Perpetual License, Laptop, Installation &amp; Training, and either multiple 1-year or 3-years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</si>
  <si>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INDRCHEST1YS</t>
  </si>
  <si>
    <t>InferRead DR Chest -S&amp;M Extension 3 years (INDRCHEST3YS)</t>
  </si>
  <si>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 xml:space="preserve">The Incoterm DAP will be used for replacement in country of any product
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per year in English or French, more languages available (Russian, Spanish, Chinese, Gujarati, Catalan) as applicable </t>
    </r>
    <r>
      <rPr>
        <b/>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xml:space="preserve"> The preventive session lasts 2 hours. One (1) trainer from Infervisio</t>
    </r>
    <r>
      <rPr>
        <u/>
        <sz val="11"/>
        <color theme="1"/>
        <rFont val="Calibri"/>
        <family val="2"/>
      </rPr>
      <t>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Two (2) remote refresher training session delivered per year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 xml:space="preserve">for up to ten (10) operators/radiographers </t>
    </r>
    <r>
      <rPr>
        <sz val="11"/>
        <color theme="1"/>
        <rFont val="Calibri"/>
        <family val="2"/>
      </rPr>
      <t xml:space="preserve">on software administration and utilization. </t>
    </r>
    <r>
      <rPr>
        <b/>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3-year S&amp;M Extension purchase: Perpetual License, Laptop, Installation &amp; Training, and 1-year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</si>
  <si>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INDRCHEST3YS</t>
  </si>
  <si>
    <t>qXR AI Software -Perpetual License (qXRPERP)</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</si>
  <si>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Perpetual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Abnormality scores: qXR can provide</t>
    </r>
    <r>
      <rPr>
        <b/>
        <sz val="11"/>
        <rFont val="Calibri"/>
        <family val="2"/>
        <scheme val="minor"/>
      </rPr>
      <t xml:space="preserve"> 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t>
    </r>
    <r>
      <rPr>
        <b/>
        <sz val="11"/>
        <rFont val="Calibri"/>
        <family val="2"/>
        <scheme val="minor"/>
      </rPr>
      <t xml:space="preserve"> The license is for 5 viewers/users</t>
    </r>
    <r>
      <rPr>
        <sz val="11"/>
        <rFont val="Calibri"/>
        <family val="2"/>
        <scheme val="minor"/>
      </rPr>
      <t xml:space="preserve">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up to 10 operators/radiographers. 1 Qure engineer/local agent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for up to</t>
    </r>
    <r>
      <rPr>
        <b/>
        <sz val="11"/>
        <rFont val="Calibri"/>
        <family val="2"/>
        <scheme val="minor"/>
      </rPr>
      <t xml:space="preserve"> 10 operators/radiographers. 1 Qure engineer/local agent engineer</t>
    </r>
    <r>
      <rPr>
        <sz val="11"/>
        <rFont val="Calibri"/>
        <family val="2"/>
        <scheme val="minor"/>
      </rPr>
      <t xml:space="preserve">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perpetual license purchase: qXR AI Laptop (as the item is installed on the laptop), Installation &amp; Training, and S&amp;M Extension (either multiple 1-year or a combination of 1-year and/or 3-years), must be included in equal quantity.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</si>
  <si>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Qure.ai Technologies</t>
  </si>
  <si>
    <t>qXRPERP</t>
  </si>
  <si>
    <t>https://www.qure.ai/product/qxr</t>
  </si>
  <si>
    <t>qXR AI software -3 years License &amp; S&amp;M (qXRLICEN)</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</si>
  <si>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The 3 years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t>
    </r>
    <r>
      <rPr>
        <b/>
        <sz val="11"/>
        <rFont val="Calibri"/>
        <family val="2"/>
        <scheme val="minor"/>
      </rPr>
      <t>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
    </r>
    <r>
      <rPr>
        <b/>
        <sz val="11"/>
        <rFont val="Calibri"/>
        <family val="2"/>
        <scheme val="minor"/>
      </rPr>
      <t>The license is for 5 viewers/users</t>
    </r>
    <r>
      <rPr>
        <sz val="11"/>
        <rFont val="Calibri"/>
        <family val="2"/>
        <scheme val="minor"/>
      </rPr>
      <t xml:space="preserve"> for both online &amp; offline utilization. Data export can be configured easily and can transfer data in a wireless way. Data fields can be customized. 
· Corrective maintenance: 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t>
    </r>
    <r>
      <rPr>
        <b/>
        <sz val="11"/>
        <rFont val="Calibri"/>
        <family val="2"/>
        <scheme val="minor"/>
      </rPr>
      <t>up to 10 operators/radiographers. 1 Qure engineer/local agent</t>
    </r>
    <r>
      <rPr>
        <sz val="11"/>
        <rFont val="Calibri"/>
        <family val="2"/>
        <scheme val="minor"/>
      </rPr>
      <t xml:space="preserve">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3-year S&amp;M License purchase: qXR AI Laptop (as the item is installed on the laptop) and Installation &amp; Training must be included in equal quantity. After the 3-year license period, wear and tear of the laptop and its batteries are expected, so it is recommended to budget for a new laptop when planning another 3-year extension.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</si>
  <si>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qXRLICEN</t>
  </si>
  <si>
    <t>qXR AI Laptop (qXRLAPTOP)</t>
  </si>
  <si>
    <r>
      <t>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t>
    </r>
    <r>
      <rPr>
        <b/>
        <sz val="11"/>
        <color theme="1"/>
        <rFont val="Calibri"/>
        <family val="2"/>
        <scheme val="minor"/>
      </rPr>
      <t xml:space="preserve"> function autonomously for 4 hours </t>
    </r>
    <r>
      <rPr>
        <sz val="11"/>
        <color theme="1"/>
        <rFont val="Calibri"/>
        <family val="2"/>
        <scheme val="minor"/>
      </rPr>
      <t xml:space="preserve">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t>
    </r>
    <r>
      <rPr>
        <b/>
        <sz val="11"/>
        <color theme="1"/>
        <rFont val="Calibri"/>
        <family val="2"/>
        <scheme val="minor"/>
      </rPr>
      <t>System type: 64-bit operating system</t>
    </r>
    <r>
      <rPr>
        <sz val="11"/>
        <color theme="1"/>
        <rFont val="Calibri"/>
        <family val="2"/>
        <scheme val="minor"/>
      </rPr>
      <t xml:space="preserve">, x64-based processor. 
Windows 11
Power adaptor and charging cable are provided
One year warranty included
The laptop from Qure.ai can be procured for use with any of the three available ultraportable digital X-ray systems (Delft, Fujifilm, and Peak) listed in the GDF catalog.
</t>
    </r>
    <r>
      <rPr>
        <b/>
        <sz val="11"/>
        <color rgb="FF0070C0"/>
        <rFont val="Calibri"/>
        <family val="2"/>
        <scheme val="minor"/>
      </rPr>
      <t>Option 1:</t>
    </r>
    <r>
      <rPr>
        <sz val="11"/>
        <color rgb="FF0070C0"/>
        <rFont val="Calibri"/>
        <family val="2"/>
        <scheme val="minor"/>
      </rPr>
      <t xml:space="preserve"> 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scheme val="minor"/>
      </rPr>
      <t>Option 2:</t>
    </r>
    <r>
      <rPr>
        <sz val="11"/>
        <color rgb="FF0070C0"/>
        <rFont val="Calibri"/>
        <family val="2"/>
        <scheme val="minor"/>
      </rPr>
      <t xml:space="preserve"> When purchasing the Laptop, the 3-year S&amp;M License and Installation &amp; Training must be included in equal quantity. After the 3-year period, a new qXR AI Software – 3-year S&amp;M License can be procured and installed on the existing qXR AI Laptop (hardware device).</t>
    </r>
  </si>
  <si>
    <t>qXRLAPTOP</t>
  </si>
  <si>
    <t>84713090</t>
  </si>
  <si>
    <t>https://www.dell.com/en-us/shop/dell-computer-laptops/precision-3591-workstation/spd/precision-15-3591-laptop</t>
  </si>
  <si>
    <t>qXR AI -Installation &amp; Training (qXRINST)</t>
  </si>
  <si>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b/>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b/>
        <sz val="11"/>
        <color theme="1"/>
        <rFont val="Calibri"/>
        <family val="2"/>
      </rPr>
      <t>up to ten (10), operators/radiographers</t>
    </r>
    <r>
      <rPr>
        <sz val="11"/>
        <color theme="1"/>
        <rFont val="Calibri"/>
        <family val="2"/>
      </rPr>
      <t xml:space="preserve"> on software administration and utilization, delivered in</t>
    </r>
    <r>
      <rPr>
        <b/>
        <sz val="11"/>
        <color theme="1"/>
        <rFont val="Calibri"/>
        <family val="2"/>
      </rPr>
      <t xml:space="preserve"> English, Hindi, French, Spanish, Arabic or Portuguese</t>
    </r>
    <r>
      <rPr>
        <sz val="11"/>
        <color theme="1"/>
        <rFont val="Calibri"/>
        <family val="2"/>
      </rPr>
      <t xml:space="preserve"> as applicable. Provision of one (1) digital copy of training materials to trainees.
The number of technicians/trainers involved from the supplier/local agent are two (2). 
</t>
    </r>
    <r>
      <rPr>
        <b/>
        <sz val="11"/>
        <color theme="1"/>
        <rFont val="Calibri"/>
        <family val="2"/>
      </rPr>
      <t>Installation and Training duration: is 1 day in total
On-site installation and training</t>
    </r>
    <r>
      <rPr>
        <sz val="11"/>
        <color theme="1"/>
        <rFont val="Calibri"/>
        <family val="2"/>
      </rPr>
      <t>: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t>
    </r>
    <r>
      <rPr>
        <b/>
        <sz val="11"/>
        <color theme="1"/>
        <rFont val="Calibri"/>
        <family val="2"/>
      </rPr>
      <t xml:space="preserve"> </t>
    </r>
    <r>
      <rPr>
        <sz val="11"/>
        <color theme="1"/>
        <rFont val="Calibri"/>
        <family val="2"/>
      </rPr>
      <t xml:space="preserve">There is no country excluded from this list for training and installation.
</t>
    </r>
    <r>
      <rPr>
        <b/>
        <sz val="11"/>
        <color rgb="FF0070C0"/>
        <rFont val="Calibri"/>
        <family val="2"/>
      </rPr>
      <t>Option 1:</t>
    </r>
    <r>
      <rPr>
        <sz val="11"/>
        <color rgb="FF0070C0"/>
        <rFont val="Calibri"/>
        <family val="2"/>
      </rPr>
      <t xml:space="preserve"> When purchasing Installation &amp; Training, the Perpetual License,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 and Laptop must be included in equal quantity. After the 3-year period, a new qXR AI Software – 3-year S&amp;M License can be procured and installed on the existing qXR AI Laptop (hardware device).</t>
    </r>
  </si>
  <si>
    <t>qXRINST</t>
  </si>
  <si>
    <t>qXR AI -S&amp;M Extension 1 year (qXRSM1)</t>
  </si>
  <si>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 xml:space="preserve">DDP (Delivery Duty Paid) and that disposal of faulty hardware and spare parts </t>
    </r>
    <r>
      <rPr>
        <sz val="11"/>
        <color theme="1"/>
        <rFont val="Calibri"/>
        <family val="2"/>
        <scheme val="minor"/>
      </rPr>
      <t xml:space="preserve">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sz val="11"/>
        <color theme="1"/>
        <rFont val="Calibri"/>
        <family val="2"/>
        <scheme val="minor"/>
      </rPr>
      <t xml:space="preserve"> Three (3) preventive maintenance sessions will be delivered in 1 hour in English or French (also available: Hindi, Spanish, Portuguese and Arabic)</t>
    </r>
    <r>
      <rPr>
        <b/>
        <sz val="11"/>
        <color theme="1"/>
        <rFont val="Calibri"/>
        <family val="2"/>
        <scheme val="minor"/>
      </rPr>
      <t xml:space="preserve"> for up to ten (10) operators/radiographers </t>
    </r>
    <r>
      <rPr>
        <sz val="11"/>
        <color theme="1"/>
        <rFont val="Calibri"/>
        <family val="2"/>
        <scheme val="minor"/>
      </rPr>
      <t xml:space="preserve"> per CAD/AI license based on supplier's acceptance and maintenance check list, to confirm the complete functionality of CAD/AI including the provision of a maintenance report. Two (2) Qure engineers/local agent engineers will provide support.
</t>
    </r>
    <r>
      <rPr>
        <b/>
        <sz val="11"/>
        <color theme="1"/>
        <rFont val="Calibri"/>
        <family val="2"/>
        <scheme val="minor"/>
      </rPr>
      <t xml:space="preserve">Remote refresher Training: </t>
    </r>
    <r>
      <rPr>
        <sz val="11"/>
        <color theme="1"/>
        <rFont val="Calibri"/>
        <family val="2"/>
        <scheme val="minor"/>
      </rPr>
      <t>Three (3) remote refresher training session will be delivered in 2 hours in</t>
    </r>
    <r>
      <rPr>
        <b/>
        <sz val="11"/>
        <color theme="1"/>
        <rFont val="Calibri"/>
        <family val="2"/>
        <scheme val="minor"/>
      </rPr>
      <t xml:space="preserve"> English or French (also available: Hindi, Spanish, Portuguese and Arabic</t>
    </r>
    <r>
      <rPr>
        <sz val="11"/>
        <color theme="1"/>
        <rFont val="Calibri"/>
        <family val="2"/>
        <scheme val="minor"/>
      </rPr>
      <t xml:space="preserve">) for up to ten (10) operators/radiographers on software administration and utilization. Two (2) Qure engineers/local agent engineers 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S&amp;M Extension 1 year, the following must be procured in the same quantity: Perpetual License, Laptop, Installation and Training, and S&amp;M Extension either multiple 1-year or 3-years (Optional - But recommended).
Any further extension beyond the total warranty period of 5 years —including the initial warranty— for the same system is not possible. Clients must procure a new license with the qXR AI Laptop together with the warranty extensions.</t>
    </r>
  </si>
  <si>
    <t>qXRSM1</t>
  </si>
  <si>
    <t>qXR AI -S&amp;M Extension 3 years (qXRSM3)</t>
  </si>
  <si>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DDP (Delivery Duty Paid) and that disposal of faulty hardware and spare parts</t>
    </r>
    <r>
      <rPr>
        <sz val="11"/>
        <color theme="1"/>
        <rFont val="Calibri"/>
        <family val="2"/>
        <scheme val="minor"/>
      </rPr>
      <t xml:space="preserve">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 Three (3) preventive maintenance sessions will be delivered per year in 1 hour each</t>
    </r>
    <r>
      <rPr>
        <sz val="11"/>
        <color theme="1"/>
        <rFont val="Calibri"/>
        <family val="2"/>
        <scheme val="minor"/>
      </rPr>
      <t>,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(2) Qure engineers/local agent engineers will provide support.</t>
    </r>
    <r>
      <rPr>
        <b/>
        <sz val="11"/>
        <color theme="1"/>
        <rFont val="Calibri"/>
        <family val="2"/>
        <scheme val="minor"/>
      </rPr>
      <t xml:space="preserve">
Remote refresher Training: </t>
    </r>
    <r>
      <rPr>
        <sz val="11"/>
        <color theme="1"/>
        <rFont val="Calibri"/>
        <family val="2"/>
        <scheme val="minor"/>
      </rPr>
      <t>Three (3) remote refresher training session will be delivered per year in 2 hours each, in</t>
    </r>
    <r>
      <rPr>
        <b/>
        <sz val="11"/>
        <color theme="1"/>
        <rFont val="Calibri"/>
        <family val="2"/>
        <scheme val="minor"/>
      </rPr>
      <t xml:space="preserve"> English or French (also available: Hindi, Spanish, Portuguese and Arabic)</t>
    </r>
    <r>
      <rPr>
        <sz val="11"/>
        <color theme="1"/>
        <rFont val="Calibri"/>
        <family val="2"/>
        <scheme val="minor"/>
      </rPr>
      <t xml:space="preserve"> for </t>
    </r>
    <r>
      <rPr>
        <b/>
        <sz val="11"/>
        <color theme="1"/>
        <rFont val="Calibri"/>
        <family val="2"/>
        <scheme val="minor"/>
      </rPr>
      <t>up to ten (10) operators/radiographer</t>
    </r>
    <r>
      <rPr>
        <sz val="11"/>
        <color theme="1"/>
        <rFont val="Calibri"/>
        <family val="2"/>
        <scheme val="minor"/>
      </rPr>
      <t>s on software administration and utilization.</t>
    </r>
    <r>
      <rPr>
        <b/>
        <sz val="11"/>
        <color theme="1"/>
        <rFont val="Calibri"/>
        <family val="2"/>
        <scheme val="minor"/>
      </rPr>
      <t xml:space="preserve"> 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3-year S&amp;M Extension, the Perpetual License, Laptop, Installation &amp; Training, and 1-year Warranty Extension (optional but recommended) must be included in equal quantity.
Any further extension beyond the total warranty period of 5 years —including the initial warranty—for the same system is not possible. Clients must procure a new license with the qXR AI Laptop together with the warranty extensions.</t>
    </r>
  </si>
  <si>
    <t>qXRSM3</t>
  </si>
  <si>
    <t>Medical devices Logistics &amp; planning summary of your order</t>
  </si>
  <si>
    <t>Dangerous cargo</t>
  </si>
  <si>
    <t>Subtotals weight (kg) &amp; volume (m3)</t>
  </si>
  <si>
    <t>Total weight (kg)</t>
  </si>
  <si>
    <t>Total Weight</t>
  </si>
  <si>
    <t>Atom Scientific Limited RRSP21</t>
  </si>
  <si>
    <t>Calibre Scientific US, Inc. QCP.70032</t>
  </si>
  <si>
    <t>Quality control slides to validate routine staining procedures. 
Eliminate need to maintain control cultures or retain positive results. 
Designed for the quality control of the acid-fast bacilli stain techniques. They utilize an acid-fast positive bacteria and an acid-fast negative bacteria as acid-fast stain reaction controls.
Designed to validate each batch of slides stained and are compatible with the various acid-fast stain techniques (Ziehl-Neelsen, Kinyoun Carbolfuchsin, and fluorescent procedures).
Slides utilize substrates that consist of bacterial cell suspensions at optimal concentrations for microscopically viewing the correct staining results.
This item includes: 
The positive well (+) contains Mycobacterium scrofulaceum to produce the positive acid-fast stain reaction. 
The negative well (-) contains Escherichia coli, which results in the negative acid-fast stain reaction.</t>
  </si>
  <si>
    <t>X2 Cartridge Ver 1.0 (12.02.02)</t>
  </si>
  <si>
    <t xml:space="preserve"> GDF TB Diagnostics Ordering List
August, 2025</t>
  </si>
  <si>
    <t xml:space="preserve"> GDF TB Medical devices Ordering List
August, 2025</t>
  </si>
  <si>
    <r>
      <t xml:space="preserve">The kit is composed of the following ready to use reagents and consumables in quantities adequate for 1,000 smears. The kit is packed in 3 boxes (1 box with reagents, 1 box with consumables and 1 box with paper towels)
Reagents: ZN carbol-fuchsin stain solution 1L: 6L ; ZN Acid-Alcohol decolorization solution 1L: 6L; ZN Methylene blue counterstaining solution 1L: 6L; Immersion oil: 4 x 25ml (100ml); Chlorine disinfectant: Pellets for 100 L (100 tablets).
Consumables: Microscope slide: 20 x 50 units (1,000 units); Lens cleaning tissues: 100 tissues; Pencil: 10 pencils; Waterproof marker pen: 2 pens; Waste plastic bag: 500 bags; Wooden applicator stick: 1000 sticks; Nitrile Gloves sizes S, M, L: 800 gloves 
Paper towels: Paper towels: 20 x 150 units (3,000) 
</t>
    </r>
    <r>
      <rPr>
        <sz val="12"/>
        <color rgb="FF0070C0"/>
        <rFont val="Calibri"/>
        <family val="2"/>
        <scheme val="minor"/>
      </rPr>
      <t>Two prices are provided based on the packaging type:
· The lower price ($338.00) is for product packaged for sea shipment, which has less restrictive requirements for dangerous goods and therefore a lower cost for the packaging of the microscopy Kit.
· The higher price ($435.00) is for product packaged for air shipment, which requires stricter packaging according to updated IATA regulations for dangerous goods. This leads to longer preparation times and higher costs for the packaging of the microscopy Kit.</t>
    </r>
  </si>
  <si>
    <r>
      <t xml:space="preserve">This kit is composed of the following ready to use reagents and with quantities adequate for 150 - 200 smears. 
1. ZN carbol-fuchsin stain solution 1L: 1% Basic Fuchsin; 5% Phenol (C6H6O); 10% Ethanol (C2H60); 85% distilled Water.
2. ZN Acid-Alcohol decolorization solution 1L: 3.0% Hydrochloric acid (HCl); 97% Ethanol ( C2H60).
3. ZN Methylene blue counterstaining solution 1L: 0.1 to 0.3% Methylene blue in 100% water (volume %).
</t>
    </r>
    <r>
      <rPr>
        <sz val="12"/>
        <color rgb="FF0070C0"/>
        <rFont val="Calibri"/>
        <family val="2"/>
        <scheme val="minor"/>
      </rPr>
      <t>Two prices are provided based on the packaging type:
· The lower price ($38.00) is for product packaged for sea shipment, which has less restrictive requirements for dangerous goods and therefore a lower cost for the packaging of the microscopy Kit.
· The higher price ($70.00) is for product packaged for air shipment, which requires stricter packaging according to updated IATA regulations for dangerous goods. This leads to longer preparation times and higher costs for the packaging of the microscopy Kit.</t>
    </r>
  </si>
  <si>
    <r>
      <t xml:space="preserve">This kit is composed of the following ready to use reagents and consumables in a quantity adequate for 1,000 smears. The kit is packed in 3 boxes (1 box with reagents, 1 box with consumables and 1 box with paper towels)
Reagents: Carbolic Auramine stain solution 1L:  6 x 1L; Auramine Acid alcohol decolorisation solution 1L: 6 x 1L; Auramine Methylene blue counterstaining solution 1L: 6 x 1L; Immersion oil 25ml: 4 x 25ml (100ml); Chlorine disinfectant pellets:  100 Pellets for 100 L.
Consumables: Microscope slides 50 units: 20 x 50 units (1,000 units); Lens cleaning tissues: 100 tissues; Pencils: 10 units; Waterproof marker pens:  2 units; Waste plastic bags: 500 bags; Wooden applicator sticks:  1,000 units; Nitrile Gloves sizes S, M, L - 800 gloves.
Paper towels 150 units:  20 x 150 units (3,000)
</t>
    </r>
    <r>
      <rPr>
        <sz val="12"/>
        <color rgb="FF0070C0"/>
        <rFont val="Calibri"/>
        <family val="2"/>
        <scheme val="minor"/>
      </rPr>
      <t>Two prices are provided based on the packaging type:
· The lower price ($338.00) is for product packaged for sea shipment, which has less restrictive requirements for dangerous goods and therefore a lower cost for the packaging of the microscopy Kit.
· The higher price ($435.00) is for product packaged for air shipment, which requires stricter packaging according to updated IATA regulations for dangerous goods. This leads to longer preparation times and higher costs for the packaging of the microscopy Kit.</t>
    </r>
  </si>
  <si>
    <r>
      <t xml:space="preserve">This kit must be composed of the following ready to use reagents and with quantities adequate for 150 - 200 smears.
1. Carbolic Auramine stain solution 1L: Color index 41000, CAS Number: 2465-27-2, molecular formular: C17H22ClN3, [C17H21N3 HCl].
2. Auramine Acid alcohol decolorisation solution 1L: 0.5% HCl and 99.5% ethanol (C2H60).
3. Auramine Methylene blue counterstaining solution 1L: 0.3% methylene blue and 100% (volume%) water. Color Index: 52015, CAS: 1934-16-3, molecular formula: C16H18ClN3S.
</t>
    </r>
    <r>
      <rPr>
        <sz val="12"/>
        <color rgb="FF0070C0"/>
        <rFont val="Calibri"/>
        <family val="2"/>
        <scheme val="minor"/>
      </rPr>
      <t>Two prices are provided based on the packaging type:
· The lower price ($38.00) is for product packaged for sea shipment, which has less restrictive requirements for dangerous goods and therefore a lower cost for the packaging of the microscopy Kit.
· The higher price ($70.00) is for product packaged for air shipment, which requires stricter packaging according to updated IATA regulations for dangerous goods. This leads to longer preparation times and higher costs for the packaging of the microscopy Kit.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</si>
</sst>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_-* #,##0.00_-;\-* #,##0.00_-;_-* &quot;-&quot;??_-;_-@_-"/>
    <numFmt numFmtId="165" formatCode="_(&quot;$&quot;* #,##0.00_);_(&quot;$&quot;* \(#,##0.00\);_(&quot;$&quot;*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u/>
      <sz val="11"/>
      <color theme="1"/>
      <name val="Calibri"/>
      <family val="2"/>
    </font>
    <font>
      <sz val="10"/>
      <color theme="10"/>
      <name val="Arial"/>
      <family val="2"/>
    </font>
    <font>
      <b/>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
      <sz val="8.8000000000000007"/>
      <color rgb="FFE54DD3"/>
      <name val="Calibri"/>
      <family val="2"/>
    </font>
    <font>
      <b/>
      <sz val="11"/>
      <color rgb="FF0070C0"/>
      <name val="Calibri"/>
      <family val="2"/>
    </font>
    <font>
      <b/>
      <sz val="11"/>
      <color rgb="FF0070C0"/>
      <name val="Calibri"/>
      <family val="2"/>
      <scheme val="minor"/>
    </font>
    <font>
      <b/>
      <sz val="16"/>
      <name val="Calibri"/>
      <family val="2"/>
      <scheme val="minor"/>
    </font>
    <font>
      <sz val="11"/>
      <color rgb="FF242424"/>
      <name val="Calibri"/>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36">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
      <left/>
      <right/>
      <top style="medium">
        <color theme="5" tint="-0.499984740745262"/>
      </top>
      <bottom style="medium">
        <color theme="6" tint="-0.499984740745262"/>
      </bottom>
      <diagonal/>
    </border>
    <border>
      <left/>
      <right style="medium">
        <color theme="5" tint="-0.499984740745262"/>
      </right>
      <top/>
      <bottom style="medium">
        <color theme="5" tint="-0.499984740745262"/>
      </bottom>
      <diagonal/>
    </border>
    <border>
      <left style="medium">
        <color indexed="64"/>
      </left>
      <right/>
      <top style="medium">
        <color indexed="64"/>
      </top>
      <bottom style="medium">
        <color theme="5" tint="-0.499984740745262"/>
      </bottom>
      <diagonal/>
    </border>
    <border>
      <left style="medium">
        <color theme="5" tint="-0.499984740745262"/>
      </left>
      <right style="medium">
        <color indexed="64"/>
      </right>
      <top style="medium">
        <color indexed="64"/>
      </top>
      <bottom style="medium">
        <color theme="5" tint="-0.499984740745262"/>
      </bottom>
      <diagonal/>
    </border>
    <border>
      <left style="medium">
        <color indexed="64"/>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indexed="64"/>
      </right>
      <top style="medium">
        <color theme="5" tint="-0.499984740745262"/>
      </top>
      <bottom style="medium">
        <color theme="5" tint="-0.499984740745262"/>
      </bottom>
      <diagonal/>
    </border>
    <border>
      <left style="medium">
        <color indexed="64"/>
      </left>
      <right style="medium">
        <color theme="5" tint="-0.499984740745262"/>
      </right>
      <top style="medium">
        <color theme="5" tint="-0.499984740745262"/>
      </top>
      <bottom style="medium">
        <color theme="6" tint="-0.499984740745262"/>
      </bottom>
      <diagonal/>
    </border>
    <border>
      <left style="medium">
        <color theme="5" tint="-0.499984740745262"/>
      </left>
      <right style="medium">
        <color indexed="64"/>
      </right>
      <top style="medium">
        <color theme="5" tint="-0.499984740745262"/>
      </top>
      <bottom style="medium">
        <color theme="6" tint="-0.499984740745262"/>
      </bottom>
      <diagonal/>
    </border>
    <border>
      <left/>
      <right style="medium">
        <color indexed="64"/>
      </right>
      <top style="medium">
        <color theme="5" tint="-0.499984740745262"/>
      </top>
      <bottom style="medium">
        <color theme="6" tint="-0.499984740745262"/>
      </bottom>
      <diagonal/>
    </border>
    <border>
      <left style="medium">
        <color indexed="64"/>
      </left>
      <right style="medium">
        <color theme="5" tint="-0.499984740745262"/>
      </right>
      <top style="medium">
        <color indexed="64"/>
      </top>
      <bottom/>
      <diagonal/>
    </border>
    <border>
      <left style="medium">
        <color indexed="64"/>
      </left>
      <right style="medium">
        <color theme="5" tint="-0.499984740745262"/>
      </right>
      <top style="medium">
        <color theme="5" tint="-0.499984740745262"/>
      </top>
      <bottom style="medium">
        <color indexed="64"/>
      </bottom>
      <diagonal/>
    </border>
    <border>
      <left/>
      <right style="medium">
        <color theme="5" tint="-0.499984740745262"/>
      </right>
      <top style="medium">
        <color theme="5" tint="-0.499984740745262"/>
      </top>
      <bottom style="medium">
        <color indexed="64"/>
      </bottom>
      <diagonal/>
    </border>
    <border>
      <left/>
      <right style="medium">
        <color indexed="64"/>
      </right>
      <top style="medium">
        <color theme="5" tint="-0.499984740745262"/>
      </top>
      <bottom style="medium">
        <color indexed="64"/>
      </bottom>
      <diagonal/>
    </border>
    <border>
      <left style="thin">
        <color rgb="FF000000"/>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s>
  <cellStyleXfs count="138">
    <xf numFmtId="0" fontId="0" fillId="0" borderId="0"/>
    <xf numFmtId="0" fontId="13" fillId="6" borderId="77"/>
    <xf numFmtId="9" fontId="44" fillId="3" borderId="78">
      <alignment horizontal="center" vertical="center"/>
      <protection locked="0"/>
    </xf>
    <xf numFmtId="0" fontId="13" fillId="6" borderId="77" applyProtection="0">
      <alignment horizontal="center" vertical="center"/>
    </xf>
    <xf numFmtId="0" fontId="14" fillId="0" borderId="1" applyBorder="0" applyAlignment="0">
      <alignment horizontal="right" vertical="top" wrapText="1"/>
      <protection locked="0"/>
    </xf>
    <xf numFmtId="3" fontId="15" fillId="4" borderId="0">
      <alignment horizontal="center"/>
    </xf>
    <xf numFmtId="166" fontId="15" fillId="4" borderId="0">
      <alignment horizontal="center"/>
    </xf>
    <xf numFmtId="9" fontId="15" fillId="4" borderId="0">
      <alignment horizontal="center"/>
    </xf>
    <xf numFmtId="0" fontId="16" fillId="0" borderId="0" applyProtection="0">
      <protection locked="0"/>
    </xf>
    <xf numFmtId="171" fontId="13" fillId="5" borderId="0">
      <alignment horizontal="center"/>
    </xf>
    <xf numFmtId="3" fontId="17" fillId="0" borderId="0">
      <alignment horizontal="center" vertical="center"/>
      <protection locked="0"/>
    </xf>
    <xf numFmtId="3" fontId="17" fillId="0" borderId="0">
      <alignment horizontal="center" vertical="center"/>
      <protection locked="0"/>
    </xf>
    <xf numFmtId="166" fontId="17" fillId="0" borderId="0">
      <alignment horizontal="center" vertical="center"/>
      <protection locked="0"/>
    </xf>
    <xf numFmtId="166" fontId="17" fillId="0" borderId="0">
      <alignment horizontal="center" vertical="center"/>
      <protection locked="0"/>
    </xf>
    <xf numFmtId="172" fontId="17" fillId="0" borderId="0">
      <alignment horizontal="center" vertical="center"/>
      <protection locked="0"/>
    </xf>
    <xf numFmtId="172" fontId="17" fillId="0" borderId="0">
      <alignment horizontal="center" vertical="center"/>
      <protection locked="0"/>
    </xf>
    <xf numFmtId="49" fontId="18" fillId="2" borderId="0">
      <alignment horizontal="left"/>
    </xf>
    <xf numFmtId="1" fontId="14" fillId="3" borderId="0">
      <alignment horizontal="center" vertical="center"/>
      <protection locked="0"/>
    </xf>
    <xf numFmtId="9" fontId="15" fillId="3" borderId="0">
      <alignment horizontal="center"/>
      <protection locked="0"/>
    </xf>
    <xf numFmtId="49" fontId="19" fillId="5" borderId="0">
      <alignment horizontal="left" vertical="center" wrapText="1"/>
      <protection locked="0"/>
    </xf>
    <xf numFmtId="49" fontId="19" fillId="5" borderId="0">
      <alignment horizontal="left" vertical="center" wrapText="1"/>
    </xf>
    <xf numFmtId="166" fontId="15" fillId="0" borderId="2">
      <alignment horizontal="center" vertical="center"/>
    </xf>
    <xf numFmtId="173" fontId="15" fillId="0" borderId="2" applyBorder="0">
      <alignment horizontal="center" vertical="center"/>
    </xf>
    <xf numFmtId="49" fontId="20" fillId="0" borderId="0"/>
    <xf numFmtId="49" fontId="20" fillId="0" borderId="0">
      <alignment horizontal="left"/>
    </xf>
    <xf numFmtId="49" fontId="15" fillId="0" borderId="0">
      <alignment horizontal="left"/>
    </xf>
    <xf numFmtId="49" fontId="15" fillId="0" borderId="0">
      <alignment horizontal="left"/>
    </xf>
    <xf numFmtId="49" fontId="20" fillId="0" borderId="0">
      <alignment horizontal="left"/>
    </xf>
    <xf numFmtId="49" fontId="21" fillId="0" borderId="0">
      <alignment horizontal="left"/>
    </xf>
    <xf numFmtId="0" fontId="14" fillId="0" borderId="0">
      <protection locked="0"/>
    </xf>
    <xf numFmtId="0" fontId="14" fillId="0" borderId="0">
      <protection locked="0"/>
    </xf>
    <xf numFmtId="0" fontId="15" fillId="0" borderId="0" applyProtection="0"/>
    <xf numFmtId="0" fontId="14" fillId="0" borderId="0">
      <protection locked="0"/>
    </xf>
    <xf numFmtId="0" fontId="14" fillId="0" borderId="0">
      <protection locked="0"/>
    </xf>
    <xf numFmtId="0" fontId="14" fillId="0" borderId="0">
      <protection locked="0"/>
    </xf>
    <xf numFmtId="0" fontId="13" fillId="0" borderId="0">
      <alignment horizontal="center" vertical="center"/>
    </xf>
    <xf numFmtId="0" fontId="13" fillId="0" borderId="0">
      <alignment horizontal="center" vertical="center"/>
    </xf>
    <xf numFmtId="0" fontId="46" fillId="7" borderId="0" applyNumberFormat="0" applyBorder="0" applyAlignment="0" applyProtection="0"/>
    <xf numFmtId="0" fontId="47" fillId="8" borderId="79"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5" fillId="0" borderId="0" applyFont="0" applyFill="0" applyBorder="0" applyAlignment="0" applyProtection="0"/>
    <xf numFmtId="164" fontId="8" fillId="0" borderId="0" applyFont="0" applyFill="0" applyBorder="0" applyAlignment="0" applyProtection="0"/>
    <xf numFmtId="169" fontId="45"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45" fillId="0" borderId="0" applyFont="0" applyFill="0" applyBorder="0" applyAlignment="0" applyProtection="0"/>
    <xf numFmtId="165" fontId="45"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24" fillId="0" borderId="0" applyFont="0" applyFill="0" applyBorder="0" applyAlignment="0" applyProtection="0"/>
    <xf numFmtId="165" fontId="7" fillId="0" borderId="0" applyFont="0" applyFill="0" applyBorder="0" applyAlignment="0" applyProtection="0"/>
    <xf numFmtId="165"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48" fillId="9"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5" fillId="0" borderId="0"/>
    <xf numFmtId="0" fontId="45" fillId="0" borderId="0"/>
    <xf numFmtId="0" fontId="8" fillId="0" borderId="0"/>
    <xf numFmtId="0" fontId="45" fillId="0" borderId="0"/>
    <xf numFmtId="0" fontId="45" fillId="0" borderId="0"/>
    <xf numFmtId="0" fontId="45" fillId="0" borderId="0"/>
    <xf numFmtId="0" fontId="45" fillId="0" borderId="0"/>
    <xf numFmtId="0" fontId="9" fillId="0" borderId="0"/>
    <xf numFmtId="0" fontId="11" fillId="0" borderId="0"/>
    <xf numFmtId="0" fontId="11" fillId="0" borderId="0"/>
    <xf numFmtId="0" fontId="15" fillId="0" borderId="0"/>
    <xf numFmtId="0" fontId="15" fillId="0" borderId="0"/>
    <xf numFmtId="0" fontId="45" fillId="0" borderId="0"/>
    <xf numFmtId="0" fontId="45" fillId="0" borderId="0"/>
    <xf numFmtId="0" fontId="8" fillId="0" borderId="0"/>
    <xf numFmtId="0" fontId="25" fillId="0" borderId="0"/>
    <xf numFmtId="0" fontId="8" fillId="0" borderId="0"/>
    <xf numFmtId="0" fontId="45" fillId="0" borderId="0"/>
    <xf numFmtId="0" fontId="11" fillId="0" borderId="0"/>
    <xf numFmtId="0" fontId="11" fillId="0" borderId="0"/>
    <xf numFmtId="0" fontId="8" fillId="0" borderId="0"/>
    <xf numFmtId="0" fontId="45" fillId="0" borderId="0"/>
    <xf numFmtId="0" fontId="8" fillId="0" borderId="0"/>
    <xf numFmtId="0" fontId="8" fillId="0" borderId="0"/>
    <xf numFmtId="0" fontId="45" fillId="0" borderId="0"/>
    <xf numFmtId="0" fontId="45" fillId="0" borderId="0"/>
    <xf numFmtId="0" fontId="51" fillId="0" borderId="0"/>
    <xf numFmtId="0" fontId="8" fillId="0" borderId="0"/>
    <xf numFmtId="0" fontId="45" fillId="0" borderId="0"/>
    <xf numFmtId="0" fontId="8" fillId="0" borderId="0"/>
    <xf numFmtId="0" fontId="45" fillId="0" borderId="0"/>
    <xf numFmtId="0" fontId="45" fillId="0" borderId="0"/>
    <xf numFmtId="0" fontId="45" fillId="0" borderId="0"/>
    <xf numFmtId="0" fontId="11" fillId="0" borderId="0"/>
    <xf numFmtId="9" fontId="2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174" fontId="22" fillId="0" borderId="0"/>
    <xf numFmtId="0" fontId="8" fillId="0" borderId="0"/>
    <xf numFmtId="0" fontId="10" fillId="0" borderId="0"/>
    <xf numFmtId="0" fontId="8" fillId="0" borderId="0"/>
    <xf numFmtId="0" fontId="23" fillId="0" borderId="0">
      <alignment vertical="top"/>
    </xf>
    <xf numFmtId="166" fontId="15" fillId="3" borderId="0">
      <alignment horizontal="center" vertical="center"/>
      <protection locked="0"/>
    </xf>
    <xf numFmtId="165" fontId="8" fillId="0" borderId="0" applyFont="0" applyFill="0" applyBorder="0" applyAlignment="0" applyProtection="0"/>
    <xf numFmtId="179" fontId="8" fillId="0" borderId="0" applyFont="0" applyFill="0" applyBorder="0" applyAlignment="0" applyProtection="0"/>
    <xf numFmtId="167" fontId="8" fillId="0" borderId="0" applyFont="0" applyFill="0" applyBorder="0" applyAlignment="0" applyProtection="0"/>
    <xf numFmtId="0" fontId="8" fillId="0" borderId="0"/>
    <xf numFmtId="43" fontId="9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8" fillId="0" borderId="0" applyFont="0" applyFill="0" applyBorder="0" applyAlignment="0" applyProtection="0"/>
  </cellStyleXfs>
  <cellXfs count="1257">
    <xf numFmtId="0" fontId="0" fillId="0" borderId="0" xfId="0"/>
    <xf numFmtId="0" fontId="8" fillId="0" borderId="0" xfId="0" applyFont="1" applyAlignment="1">
      <alignment wrapText="1"/>
    </xf>
    <xf numFmtId="1" fontId="0" fillId="0" borderId="0" xfId="0" applyNumberFormat="1"/>
    <xf numFmtId="49" fontId="8" fillId="0" borderId="0" xfId="0" applyNumberFormat="1" applyFont="1"/>
    <xf numFmtId="0" fontId="8" fillId="0" borderId="0" xfId="0" applyFont="1"/>
    <xf numFmtId="49" fontId="0" fillId="0" borderId="0" xfId="0" applyNumberFormat="1"/>
    <xf numFmtId="1" fontId="52"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53" fillId="11" borderId="0" xfId="0" applyFont="1" applyFill="1" applyAlignment="1">
      <alignment vertical="center" wrapText="1"/>
    </xf>
    <xf numFmtId="0" fontId="0" fillId="10" borderId="4" xfId="0" applyFill="1" applyBorder="1" applyAlignment="1">
      <alignment vertical="center"/>
    </xf>
    <xf numFmtId="0" fontId="54" fillId="0" borderId="3" xfId="0" applyFont="1" applyBorder="1" applyAlignment="1">
      <alignment horizontal="left" vertical="center" wrapText="1"/>
    </xf>
    <xf numFmtId="0" fontId="54" fillId="0" borderId="5" xfId="0" applyFont="1" applyBorder="1" applyAlignment="1">
      <alignment horizontal="left" vertical="center" wrapText="1"/>
    </xf>
    <xf numFmtId="0" fontId="55" fillId="0" borderId="3" xfId="0" applyFont="1" applyBorder="1" applyAlignment="1">
      <alignment horizontal="left" vertical="center" wrapText="1"/>
    </xf>
    <xf numFmtId="0" fontId="55" fillId="11" borderId="3"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4" xfId="0" applyFont="1" applyBorder="1" applyAlignment="1">
      <alignment horizontal="left" vertical="center" wrapText="1"/>
    </xf>
    <xf numFmtId="0" fontId="55" fillId="11" borderId="3" xfId="0" applyFont="1" applyFill="1" applyBorder="1" applyAlignment="1">
      <alignment vertical="center" wrapText="1"/>
    </xf>
    <xf numFmtId="0" fontId="55" fillId="0" borderId="20" xfId="0" applyFont="1" applyBorder="1" applyAlignment="1">
      <alignment horizontal="left" vertical="center" wrapText="1"/>
    </xf>
    <xf numFmtId="0" fontId="55" fillId="0" borderId="21" xfId="0" applyFont="1" applyBorder="1" applyAlignment="1">
      <alignment horizontal="left" vertical="center" wrapText="1"/>
    </xf>
    <xf numFmtId="0" fontId="54" fillId="11" borderId="17" xfId="0" applyFont="1" applyFill="1" applyBorder="1" applyAlignment="1">
      <alignment horizontal="left" vertical="center" wrapText="1"/>
    </xf>
    <xf numFmtId="0" fontId="56" fillId="11" borderId="0" xfId="0" applyFont="1" applyFill="1" applyAlignment="1">
      <alignment vertical="center" wrapText="1"/>
    </xf>
    <xf numFmtId="0" fontId="57" fillId="11" borderId="0" xfId="0" applyFont="1" applyFill="1" applyAlignment="1" applyProtection="1">
      <alignment vertical="center" wrapText="1"/>
      <protection locked="0"/>
    </xf>
    <xf numFmtId="1" fontId="54" fillId="0" borderId="16" xfId="0" applyNumberFormat="1" applyFont="1" applyBorder="1" applyAlignment="1">
      <alignment horizontal="left" vertical="center" wrapText="1"/>
    </xf>
    <xf numFmtId="0" fontId="54" fillId="11" borderId="17" xfId="0" applyFont="1" applyFill="1" applyBorder="1" applyAlignment="1">
      <alignment horizontal="center" vertical="center" wrapText="1"/>
    </xf>
    <xf numFmtId="0" fontId="54" fillId="0" borderId="22" xfId="0" applyFont="1" applyBorder="1" applyAlignment="1">
      <alignment horizontal="left" vertical="center" wrapText="1"/>
    </xf>
    <xf numFmtId="0" fontId="54" fillId="0" borderId="17" xfId="0" applyFont="1" applyBorder="1" applyAlignment="1">
      <alignment horizontal="center" vertical="center" wrapText="1"/>
    </xf>
    <xf numFmtId="2" fontId="54" fillId="0" borderId="16" xfId="0" applyNumberFormat="1" applyFont="1" applyBorder="1" applyAlignment="1">
      <alignment horizontal="center" vertical="center" wrapText="1"/>
    </xf>
    <xf numFmtId="178" fontId="54" fillId="0" borderId="22" xfId="50" applyNumberFormat="1" applyFont="1" applyBorder="1" applyAlignment="1">
      <alignment horizontal="left" vertical="center" wrapText="1"/>
    </xf>
    <xf numFmtId="0" fontId="54" fillId="0" borderId="23" xfId="0" applyFont="1" applyBorder="1" applyAlignment="1">
      <alignment horizontal="left" vertical="center" wrapText="1"/>
    </xf>
    <xf numFmtId="1" fontId="54" fillId="0" borderId="9" xfId="0" applyNumberFormat="1" applyFont="1" applyBorder="1" applyAlignment="1">
      <alignment horizontal="center" vertical="center" wrapText="1"/>
    </xf>
    <xf numFmtId="0" fontId="54" fillId="0" borderId="18" xfId="0" applyFont="1" applyBorder="1" applyAlignment="1">
      <alignment horizontal="center" vertical="center" wrapText="1"/>
    </xf>
    <xf numFmtId="1" fontId="54" fillId="0" borderId="10" xfId="0" applyNumberFormat="1" applyFont="1" applyBorder="1" applyAlignment="1">
      <alignment horizontal="left" vertical="center" wrapText="1"/>
    </xf>
    <xf numFmtId="0" fontId="54" fillId="11" borderId="3" xfId="0" applyFont="1" applyFill="1" applyBorder="1" applyAlignment="1">
      <alignment horizontal="left" vertical="center" wrapText="1"/>
    </xf>
    <xf numFmtId="0" fontId="54" fillId="11" borderId="3" xfId="0" applyFont="1" applyFill="1" applyBorder="1" applyAlignment="1">
      <alignment horizontal="center" vertical="center" wrapText="1"/>
    </xf>
    <xf numFmtId="0" fontId="58" fillId="0" borderId="25" xfId="0" applyFont="1" applyBorder="1" applyAlignment="1">
      <alignment horizontal="left" vertical="center" wrapText="1"/>
    </xf>
    <xf numFmtId="0" fontId="54" fillId="0" borderId="3" xfId="0" applyFont="1" applyBorder="1" applyAlignment="1">
      <alignment horizontal="center" vertical="center" wrapText="1"/>
    </xf>
    <xf numFmtId="2" fontId="54" fillId="0" borderId="10" xfId="0" applyNumberFormat="1" applyFont="1" applyBorder="1" applyAlignment="1">
      <alignment horizontal="center" vertical="center" wrapText="1"/>
    </xf>
    <xf numFmtId="178" fontId="54" fillId="0" borderId="25" xfId="50" applyNumberFormat="1" applyFont="1" applyBorder="1" applyAlignment="1">
      <alignment horizontal="left" vertical="center" wrapText="1"/>
    </xf>
    <xf numFmtId="0" fontId="54" fillId="0" borderId="10" xfId="0" applyFont="1" applyBorder="1" applyAlignment="1">
      <alignment horizontal="left" vertical="center" wrapText="1"/>
    </xf>
    <xf numFmtId="2" fontId="54" fillId="0" borderId="3" xfId="0" applyNumberFormat="1" applyFont="1" applyBorder="1" applyAlignment="1">
      <alignment horizontal="center" vertical="center" wrapText="1"/>
    </xf>
    <xf numFmtId="1" fontId="54" fillId="0" borderId="3" xfId="0" applyNumberFormat="1" applyFont="1" applyBorder="1" applyAlignment="1">
      <alignment horizontal="center" vertical="center" wrapText="1"/>
    </xf>
    <xf numFmtId="177" fontId="54" fillId="0" borderId="3" xfId="0" applyNumberFormat="1" applyFont="1" applyBorder="1" applyAlignment="1">
      <alignment horizontal="center" vertical="center" wrapText="1"/>
    </xf>
    <xf numFmtId="0" fontId="54" fillId="0" borderId="20" xfId="0" applyFont="1" applyBorder="1" applyAlignment="1">
      <alignment horizontal="center" vertical="center" wrapText="1"/>
    </xf>
    <xf numFmtId="1" fontId="54" fillId="0" borderId="14" xfId="0" applyNumberFormat="1" applyFont="1" applyBorder="1" applyAlignment="1">
      <alignment horizontal="left" vertical="center" wrapText="1"/>
    </xf>
    <xf numFmtId="0" fontId="54" fillId="11" borderId="4" xfId="0" applyFont="1" applyFill="1" applyBorder="1" applyAlignment="1">
      <alignment horizontal="left" vertical="center" wrapText="1"/>
    </xf>
    <xf numFmtId="0" fontId="54" fillId="11" borderId="4" xfId="0" applyFont="1" applyFill="1" applyBorder="1" applyAlignment="1">
      <alignment horizontal="center" vertical="center" wrapText="1"/>
    </xf>
    <xf numFmtId="0" fontId="58" fillId="0" borderId="26" xfId="0" applyFont="1" applyBorder="1" applyAlignment="1">
      <alignment horizontal="left" vertical="center" wrapText="1"/>
    </xf>
    <xf numFmtId="0" fontId="54" fillId="0" borderId="4" xfId="0" applyFont="1" applyBorder="1" applyAlignment="1">
      <alignment horizontal="center" vertical="center" wrapText="1"/>
    </xf>
    <xf numFmtId="2" fontId="54" fillId="0" borderId="14" xfId="0" applyNumberFormat="1" applyFont="1" applyBorder="1" applyAlignment="1">
      <alignment horizontal="center" vertical="center" wrapText="1"/>
    </xf>
    <xf numFmtId="0" fontId="54" fillId="0" borderId="21" xfId="0" applyFont="1" applyBorder="1" applyAlignment="1">
      <alignment horizontal="center" vertical="center" wrapText="1"/>
    </xf>
    <xf numFmtId="0" fontId="54" fillId="0" borderId="26" xfId="0" applyFont="1" applyBorder="1" applyAlignment="1">
      <alignment horizontal="left" vertical="center" wrapText="1"/>
    </xf>
    <xf numFmtId="0" fontId="58" fillId="11" borderId="3" xfId="0" applyFont="1" applyFill="1" applyBorder="1" applyAlignment="1">
      <alignment horizontal="left" vertical="center" wrapText="1"/>
    </xf>
    <xf numFmtId="0" fontId="54" fillId="0" borderId="3" xfId="0" applyFont="1" applyBorder="1" applyAlignment="1">
      <alignment horizontal="center" vertical="center"/>
    </xf>
    <xf numFmtId="0" fontId="54" fillId="0" borderId="25" xfId="0" applyFont="1" applyBorder="1" applyAlignment="1">
      <alignment horizontal="left" vertical="center" wrapText="1"/>
    </xf>
    <xf numFmtId="175" fontId="54" fillId="0" borderId="3" xfId="0" applyNumberFormat="1" applyFont="1" applyBorder="1" applyAlignment="1">
      <alignment horizontal="center" vertical="center" wrapText="1"/>
    </xf>
    <xf numFmtId="0" fontId="54" fillId="11" borderId="5" xfId="0" applyFont="1" applyFill="1" applyBorder="1" applyAlignment="1">
      <alignment horizontal="center" vertical="center" wrapText="1"/>
    </xf>
    <xf numFmtId="0" fontId="54" fillId="0" borderId="5" xfId="0" applyFont="1" applyBorder="1" applyAlignment="1">
      <alignment horizontal="center" vertical="center" wrapText="1"/>
    </xf>
    <xf numFmtId="178" fontId="54" fillId="0" borderId="27" xfId="50" applyNumberFormat="1" applyFont="1" applyBorder="1" applyAlignment="1">
      <alignment horizontal="left" vertical="center" wrapText="1"/>
    </xf>
    <xf numFmtId="0" fontId="54" fillId="0" borderId="28" xfId="0" applyFont="1" applyBorder="1" applyAlignment="1">
      <alignment horizontal="left" vertical="center" wrapText="1"/>
    </xf>
    <xf numFmtId="2" fontId="54" fillId="0" borderId="5" xfId="0" applyNumberFormat="1" applyFont="1" applyBorder="1" applyAlignment="1">
      <alignment horizontal="center" vertical="center" wrapText="1"/>
    </xf>
    <xf numFmtId="0" fontId="54" fillId="0" borderId="29" xfId="0" applyFont="1" applyBorder="1" applyAlignment="1">
      <alignment horizontal="center" vertical="center" wrapText="1"/>
    </xf>
    <xf numFmtId="0" fontId="59" fillId="11" borderId="0" xfId="0" applyFont="1" applyFill="1" applyAlignment="1">
      <alignment vertical="center" wrapText="1"/>
    </xf>
    <xf numFmtId="0" fontId="54" fillId="11" borderId="9" xfId="0" applyFont="1" applyFill="1" applyBorder="1" applyAlignment="1">
      <alignment horizontal="left" vertical="center" wrapText="1"/>
    </xf>
    <xf numFmtId="0" fontId="54" fillId="11" borderId="9" xfId="0" applyFont="1" applyFill="1" applyBorder="1" applyAlignment="1">
      <alignment horizontal="center" vertical="center" wrapText="1"/>
    </xf>
    <xf numFmtId="0" fontId="54" fillId="0" borderId="9" xfId="0" applyFont="1" applyBorder="1" applyAlignment="1">
      <alignment horizontal="center" vertical="center" wrapText="1"/>
    </xf>
    <xf numFmtId="2" fontId="54" fillId="0" borderId="23" xfId="0" applyNumberFormat="1" applyFont="1" applyBorder="1" applyAlignment="1">
      <alignment horizontal="center" vertical="center" wrapText="1"/>
    </xf>
    <xf numFmtId="178" fontId="54" fillId="0" borderId="30" xfId="50" applyNumberFormat="1" applyFont="1" applyBorder="1" applyAlignment="1">
      <alignment horizontal="left" vertical="center" wrapText="1"/>
    </xf>
    <xf numFmtId="0" fontId="54" fillId="0" borderId="31" xfId="0" applyFont="1" applyBorder="1" applyAlignment="1">
      <alignment horizontal="center" vertical="center" wrapText="1"/>
    </xf>
    <xf numFmtId="0" fontId="58" fillId="0" borderId="22" xfId="0" applyFont="1" applyBorder="1" applyAlignment="1">
      <alignment horizontal="left" vertical="center" wrapText="1"/>
    </xf>
    <xf numFmtId="0" fontId="54" fillId="0" borderId="24" xfId="0" applyFont="1" applyBorder="1" applyAlignment="1">
      <alignment horizontal="center" vertical="center" wrapText="1"/>
    </xf>
    <xf numFmtId="0" fontId="54" fillId="11" borderId="11"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5" xfId="0" applyFont="1" applyBorder="1" applyAlignment="1">
      <alignment horizontal="center" vertical="center" wrapText="1"/>
    </xf>
    <xf numFmtId="178" fontId="54" fillId="0" borderId="26" xfId="50" applyNumberFormat="1" applyFont="1" applyBorder="1" applyAlignment="1">
      <alignment horizontal="left" vertical="center" wrapText="1"/>
    </xf>
    <xf numFmtId="0" fontId="54" fillId="0" borderId="14" xfId="0" applyFont="1" applyBorder="1" applyAlignment="1">
      <alignment horizontal="left" vertical="center" wrapText="1"/>
    </xf>
    <xf numFmtId="2" fontId="54" fillId="0" borderId="4" xfId="0" applyNumberFormat="1" applyFont="1" applyBorder="1" applyAlignment="1">
      <alignment horizontal="center" vertical="center" wrapText="1"/>
    </xf>
    <xf numFmtId="0" fontId="60" fillId="12" borderId="3" xfId="0" applyFont="1" applyFill="1" applyBorder="1" applyAlignment="1">
      <alignment horizontal="center" vertical="center" wrapText="1"/>
    </xf>
    <xf numFmtId="0" fontId="54" fillId="0" borderId="25" xfId="0" applyFont="1" applyBorder="1" applyAlignment="1">
      <alignment horizontal="center" vertical="center" wrapText="1"/>
    </xf>
    <xf numFmtId="2" fontId="54" fillId="0" borderId="20" xfId="0" applyNumberFormat="1" applyFont="1" applyBorder="1" applyAlignment="1">
      <alignment horizontal="center" vertical="center" wrapText="1"/>
    </xf>
    <xf numFmtId="1" fontId="54" fillId="0" borderId="20" xfId="0" applyNumberFormat="1" applyFont="1" applyBorder="1" applyAlignment="1">
      <alignment horizontal="center" vertical="center" wrapText="1"/>
    </xf>
    <xf numFmtId="1" fontId="54" fillId="0" borderId="32" xfId="0" applyNumberFormat="1" applyFont="1" applyBorder="1" applyAlignment="1">
      <alignment horizontal="left" vertical="center" wrapText="1"/>
    </xf>
    <xf numFmtId="0" fontId="54" fillId="11" borderId="11" xfId="0" applyFont="1" applyFill="1" applyBorder="1" applyAlignment="1">
      <alignment horizontal="left" vertical="center" wrapText="1"/>
    </xf>
    <xf numFmtId="175" fontId="54" fillId="0" borderId="9" xfId="0" applyNumberFormat="1" applyFont="1" applyBorder="1" applyAlignment="1">
      <alignment horizontal="center" vertical="center" wrapText="1"/>
    </xf>
    <xf numFmtId="2" fontId="54" fillId="0" borderId="32" xfId="0" applyNumberFormat="1" applyFont="1" applyBorder="1" applyAlignment="1">
      <alignment horizontal="center" vertical="center" wrapText="1"/>
    </xf>
    <xf numFmtId="175" fontId="54" fillId="0" borderId="11" xfId="0" applyNumberFormat="1" applyFont="1" applyBorder="1" applyAlignment="1">
      <alignment horizontal="center" vertical="center" wrapText="1"/>
    </xf>
    <xf numFmtId="178" fontId="54" fillId="0" borderId="12" xfId="50" applyNumberFormat="1" applyFont="1" applyBorder="1" applyAlignment="1">
      <alignment horizontal="left" vertical="center" wrapText="1"/>
    </xf>
    <xf numFmtId="0" fontId="54" fillId="0" borderId="32" xfId="0" applyFont="1" applyBorder="1" applyAlignment="1">
      <alignment horizontal="left" vertical="center" wrapText="1"/>
    </xf>
    <xf numFmtId="1" fontId="54" fillId="0" borderId="11" xfId="0" applyNumberFormat="1" applyFont="1" applyBorder="1" applyAlignment="1">
      <alignment horizontal="center" vertical="center" wrapText="1"/>
    </xf>
    <xf numFmtId="2" fontId="54" fillId="0" borderId="11" xfId="0" applyNumberFormat="1" applyFont="1" applyBorder="1" applyAlignment="1">
      <alignment horizontal="center" vertical="center" wrapText="1"/>
    </xf>
    <xf numFmtId="0" fontId="58" fillId="0" borderId="11" xfId="0" applyFont="1" applyBorder="1" applyAlignment="1">
      <alignment horizontal="center" vertical="center" wrapText="1"/>
    </xf>
    <xf numFmtId="175" fontId="54" fillId="0" borderId="4" xfId="0" applyNumberFormat="1" applyFont="1" applyBorder="1" applyAlignment="1">
      <alignment horizontal="center" vertical="center" wrapText="1"/>
    </xf>
    <xf numFmtId="0" fontId="58" fillId="0" borderId="3" xfId="0" applyFont="1" applyBorder="1" applyAlignment="1">
      <alignment horizontal="center" vertical="center" wrapText="1"/>
    </xf>
    <xf numFmtId="0" fontId="54" fillId="0" borderId="35" xfId="0" applyFont="1" applyBorder="1" applyAlignment="1">
      <alignment horizontal="left" vertical="center" wrapText="1"/>
    </xf>
    <xf numFmtId="0" fontId="54" fillId="0" borderId="2" xfId="0" applyFont="1" applyBorder="1" applyAlignment="1">
      <alignment horizontal="left" vertical="center" wrapText="1"/>
    </xf>
    <xf numFmtId="0" fontId="54" fillId="11" borderId="5" xfId="0" applyFont="1" applyFill="1" applyBorder="1" applyAlignment="1">
      <alignment horizontal="left" vertical="center" wrapText="1"/>
    </xf>
    <xf numFmtId="1" fontId="54" fillId="0" borderId="4" xfId="0" applyNumberFormat="1" applyFont="1" applyBorder="1" applyAlignment="1">
      <alignment horizontal="left" vertical="center" wrapText="1"/>
    </xf>
    <xf numFmtId="1" fontId="54" fillId="0" borderId="4" xfId="0" applyNumberFormat="1" applyFont="1" applyBorder="1" applyAlignment="1">
      <alignment horizontal="center" vertical="center" wrapText="1"/>
    </xf>
    <xf numFmtId="0" fontId="54" fillId="0" borderId="12" xfId="0" applyFont="1" applyBorder="1" applyAlignment="1">
      <alignment horizontal="center" vertical="center" wrapText="1"/>
    </xf>
    <xf numFmtId="0" fontId="54" fillId="0" borderId="4" xfId="0" applyFont="1" applyBorder="1" applyAlignment="1">
      <alignment horizontal="left" vertical="center" wrapText="1"/>
    </xf>
    <xf numFmtId="0" fontId="54" fillId="0" borderId="4" xfId="0" applyFont="1" applyBorder="1" applyAlignment="1">
      <alignment horizontal="center" vertical="center"/>
    </xf>
    <xf numFmtId="0" fontId="58" fillId="0" borderId="4" xfId="0" applyFont="1" applyBorder="1" applyAlignment="1">
      <alignment horizontal="center" vertical="center" wrapText="1"/>
    </xf>
    <xf numFmtId="1" fontId="54" fillId="0" borderId="3" xfId="0" applyNumberFormat="1" applyFont="1" applyBorder="1" applyAlignment="1">
      <alignment horizontal="left" vertical="center" wrapText="1"/>
    </xf>
    <xf numFmtId="0" fontId="54" fillId="11" borderId="25" xfId="0" applyFont="1" applyFill="1" applyBorder="1" applyAlignment="1">
      <alignment horizontal="left" vertical="center" wrapText="1"/>
    </xf>
    <xf numFmtId="1" fontId="54" fillId="11" borderId="32" xfId="0" applyNumberFormat="1" applyFont="1" applyFill="1" applyBorder="1" applyAlignment="1">
      <alignment horizontal="left" vertical="center" wrapText="1"/>
    </xf>
    <xf numFmtId="0" fontId="54" fillId="11" borderId="11" xfId="0" applyFont="1" applyFill="1" applyBorder="1" applyAlignment="1">
      <alignment horizontal="center" vertical="center"/>
    </xf>
    <xf numFmtId="1" fontId="54" fillId="11" borderId="10" xfId="0" applyNumberFormat="1" applyFont="1" applyFill="1" applyBorder="1" applyAlignment="1">
      <alignment horizontal="left" vertical="center" wrapText="1"/>
    </xf>
    <xf numFmtId="0" fontId="58" fillId="11" borderId="3" xfId="0" applyFont="1" applyFill="1" applyBorder="1" applyAlignment="1">
      <alignment horizontal="center" vertical="center" wrapText="1"/>
    </xf>
    <xf numFmtId="0" fontId="54" fillId="11" borderId="3" xfId="0" applyFont="1" applyFill="1" applyBorder="1" applyAlignment="1">
      <alignment horizontal="center" vertical="center"/>
    </xf>
    <xf numFmtId="0" fontId="58" fillId="0" borderId="10" xfId="0" applyFont="1" applyBorder="1" applyAlignment="1">
      <alignment horizontal="left" vertical="center" wrapText="1"/>
    </xf>
    <xf numFmtId="1" fontId="54" fillId="11" borderId="14" xfId="0" applyNumberFormat="1" applyFont="1" applyFill="1" applyBorder="1" applyAlignment="1">
      <alignment horizontal="left" vertical="center" wrapText="1"/>
    </xf>
    <xf numFmtId="0" fontId="54" fillId="11" borderId="4" xfId="0" applyFont="1" applyFill="1" applyBorder="1" applyAlignment="1">
      <alignment horizontal="center" vertical="center"/>
    </xf>
    <xf numFmtId="0" fontId="54" fillId="0" borderId="12" xfId="0" applyFont="1" applyBorder="1" applyAlignment="1">
      <alignment horizontal="left" vertical="center" wrapText="1"/>
    </xf>
    <xf numFmtId="0" fontId="54" fillId="0" borderId="34" xfId="0" applyFont="1" applyBorder="1" applyAlignment="1">
      <alignment horizontal="center" vertical="center" wrapText="1"/>
    </xf>
    <xf numFmtId="0" fontId="54" fillId="11" borderId="10" xfId="0" applyFont="1" applyFill="1" applyBorder="1" applyAlignment="1">
      <alignment horizontal="left" vertical="center" wrapText="1"/>
    </xf>
    <xf numFmtId="1" fontId="54" fillId="11" borderId="16" xfId="0" applyNumberFormat="1" applyFont="1" applyFill="1" applyBorder="1" applyAlignment="1">
      <alignment horizontal="left" vertical="center" wrapText="1"/>
    </xf>
    <xf numFmtId="0" fontId="54" fillId="11" borderId="17" xfId="0" applyFont="1" applyFill="1" applyBorder="1" applyAlignment="1">
      <alignment horizontal="center" vertical="center"/>
    </xf>
    <xf numFmtId="0" fontId="54" fillId="0" borderId="10" xfId="0" applyFont="1" applyBorder="1" applyAlignment="1">
      <alignment horizontal="center" vertical="center" wrapText="1"/>
    </xf>
    <xf numFmtId="2" fontId="54" fillId="0" borderId="10" xfId="84" applyNumberFormat="1" applyFont="1" applyBorder="1" applyAlignment="1">
      <alignment horizontal="center" vertical="center" wrapText="1"/>
    </xf>
    <xf numFmtId="175" fontId="54" fillId="0" borderId="3" xfId="84" applyNumberFormat="1" applyFont="1" applyBorder="1" applyAlignment="1">
      <alignment horizontal="center" vertical="center" wrapText="1"/>
    </xf>
    <xf numFmtId="49" fontId="54" fillId="0" borderId="20" xfId="84" applyNumberFormat="1" applyFont="1" applyBorder="1" applyAlignment="1">
      <alignment horizontal="center" vertical="center" wrapText="1"/>
    </xf>
    <xf numFmtId="0" fontId="54" fillId="0" borderId="3" xfId="84" applyFont="1" applyBorder="1" applyAlignment="1">
      <alignment horizontal="center" vertical="center" wrapText="1"/>
    </xf>
    <xf numFmtId="1" fontId="54" fillId="0" borderId="10" xfId="84" applyNumberFormat="1" applyFont="1" applyBorder="1" applyAlignment="1">
      <alignment horizontal="left" vertical="center" wrapText="1"/>
    </xf>
    <xf numFmtId="0" fontId="58" fillId="11" borderId="3" xfId="84" applyFont="1" applyFill="1" applyBorder="1" applyAlignment="1">
      <alignment horizontal="center" vertical="center" wrapText="1"/>
    </xf>
    <xf numFmtId="0" fontId="54" fillId="0" borderId="25" xfId="84" applyFont="1" applyBorder="1" applyAlignment="1">
      <alignment horizontal="left" vertical="center" wrapText="1"/>
    </xf>
    <xf numFmtId="0" fontId="54" fillId="0" borderId="10" xfId="84" applyFont="1" applyBorder="1" applyAlignment="1">
      <alignment horizontal="left" vertical="center" wrapText="1"/>
    </xf>
    <xf numFmtId="2" fontId="54" fillId="0" borderId="3" xfId="84" applyNumberFormat="1" applyFont="1" applyBorder="1" applyAlignment="1">
      <alignment horizontal="center" vertical="center" wrapText="1"/>
    </xf>
    <xf numFmtId="1" fontId="54" fillId="0" borderId="3" xfId="84" applyNumberFormat="1" applyFont="1" applyBorder="1" applyAlignment="1">
      <alignment horizontal="center" vertical="center" wrapText="1"/>
    </xf>
    <xf numFmtId="0" fontId="54" fillId="11" borderId="3" xfId="84" applyFont="1" applyFill="1" applyBorder="1" applyAlignment="1">
      <alignment horizontal="left" vertical="center" wrapText="1"/>
    </xf>
    <xf numFmtId="2" fontId="54" fillId="0" borderId="14" xfId="84" applyNumberFormat="1" applyFont="1" applyBorder="1" applyAlignment="1">
      <alignment horizontal="center" vertical="center" wrapText="1"/>
    </xf>
    <xf numFmtId="175" fontId="54" fillId="0" borderId="4" xfId="84" applyNumberFormat="1" applyFont="1" applyBorder="1" applyAlignment="1">
      <alignment horizontal="center" vertical="center" wrapText="1"/>
    </xf>
    <xf numFmtId="49" fontId="54" fillId="0" borderId="21" xfId="84" applyNumberFormat="1" applyFont="1" applyBorder="1" applyAlignment="1">
      <alignment horizontal="center" vertical="center" wrapText="1"/>
    </xf>
    <xf numFmtId="0" fontId="54" fillId="11" borderId="9" xfId="0" applyFont="1" applyFill="1" applyBorder="1" applyAlignment="1">
      <alignment horizontal="center" vertical="center"/>
    </xf>
    <xf numFmtId="2" fontId="54" fillId="0" borderId="10" xfId="50" applyNumberFormat="1" applyFont="1" applyBorder="1" applyAlignment="1">
      <alignment horizontal="center" vertical="center" wrapText="1"/>
    </xf>
    <xf numFmtId="0" fontId="58" fillId="11" borderId="4" xfId="0" applyFont="1" applyFill="1" applyBorder="1" applyAlignment="1">
      <alignment horizontal="left" vertical="center" wrapText="1"/>
    </xf>
    <xf numFmtId="2" fontId="54" fillId="0" borderId="14" xfId="50" applyNumberFormat="1" applyFont="1" applyBorder="1" applyAlignment="1">
      <alignment horizontal="center" vertical="center" wrapText="1"/>
    </xf>
    <xf numFmtId="0" fontId="58" fillId="11" borderId="4" xfId="84" applyFont="1" applyFill="1" applyBorder="1" applyAlignment="1">
      <alignment horizontal="left" vertical="center" wrapText="1"/>
    </xf>
    <xf numFmtId="177" fontId="54" fillId="0" borderId="4" xfId="0" applyNumberFormat="1" applyFont="1" applyBorder="1" applyAlignment="1">
      <alignment horizontal="center" vertical="center" wrapText="1"/>
    </xf>
    <xf numFmtId="0" fontId="58" fillId="11" borderId="11" xfId="0" applyFont="1" applyFill="1" applyBorder="1" applyAlignment="1">
      <alignment horizontal="center" vertical="center" wrapText="1"/>
    </xf>
    <xf numFmtId="0" fontId="58" fillId="11" borderId="11" xfId="0" applyFont="1" applyFill="1" applyBorder="1" applyAlignment="1">
      <alignment horizontal="left" vertical="center" wrapText="1"/>
    </xf>
    <xf numFmtId="178" fontId="54" fillId="0" borderId="36" xfId="50" applyNumberFormat="1" applyFont="1" applyBorder="1" applyAlignment="1">
      <alignment horizontal="left" vertical="center" wrapText="1"/>
    </xf>
    <xf numFmtId="0" fontId="54" fillId="0" borderId="23" xfId="0" applyFont="1" applyBorder="1" applyAlignment="1">
      <alignment horizontal="center" vertical="center" wrapText="1"/>
    </xf>
    <xf numFmtId="0" fontId="54" fillId="0" borderId="28" xfId="0" applyFont="1" applyBorder="1" applyAlignment="1">
      <alignment horizontal="center" vertical="center" wrapText="1"/>
    </xf>
    <xf numFmtId="2" fontId="54" fillId="0" borderId="32" xfId="44" applyNumberFormat="1" applyFont="1" applyBorder="1" applyAlignment="1">
      <alignment horizontal="center" vertical="center"/>
    </xf>
    <xf numFmtId="0" fontId="54" fillId="0" borderId="11" xfId="0" applyFont="1" applyBorder="1" applyAlignment="1">
      <alignment horizontal="center" vertical="center"/>
    </xf>
    <xf numFmtId="2" fontId="54" fillId="0" borderId="10" xfId="44" applyNumberFormat="1" applyFont="1" applyBorder="1" applyAlignment="1">
      <alignment horizontal="center" vertical="center"/>
    </xf>
    <xf numFmtId="0" fontId="45" fillId="11" borderId="0" xfId="38" applyFont="1" applyFill="1" applyBorder="1" applyAlignment="1">
      <alignment vertical="center" wrapText="1"/>
    </xf>
    <xf numFmtId="1" fontId="58" fillId="11" borderId="14" xfId="0" applyNumberFormat="1" applyFont="1" applyFill="1" applyBorder="1" applyAlignment="1">
      <alignment horizontal="left" vertical="center" wrapText="1"/>
    </xf>
    <xf numFmtId="2" fontId="54" fillId="0" borderId="14" xfId="44" applyNumberFormat="1" applyFont="1" applyBorder="1" applyAlignment="1">
      <alignment horizontal="center" vertical="center"/>
    </xf>
    <xf numFmtId="0" fontId="54" fillId="11" borderId="25" xfId="0" applyFont="1" applyFill="1" applyBorder="1" applyAlignment="1">
      <alignment horizontal="center" vertical="center" wrapText="1"/>
    </xf>
    <xf numFmtId="0" fontId="54" fillId="11" borderId="14" xfId="0" applyFont="1" applyFill="1" applyBorder="1" applyAlignment="1">
      <alignment horizontal="left" vertical="center" wrapText="1"/>
    </xf>
    <xf numFmtId="0" fontId="56" fillId="0" borderId="0" xfId="0" applyFont="1" applyAlignment="1">
      <alignment vertical="center" wrapText="1"/>
    </xf>
    <xf numFmtId="0" fontId="54" fillId="11" borderId="12" xfId="0" applyFont="1" applyFill="1" applyBorder="1" applyAlignment="1">
      <alignment horizontal="left" vertical="center" wrapText="1"/>
    </xf>
    <xf numFmtId="2" fontId="54" fillId="0" borderId="32" xfId="50" applyNumberFormat="1" applyFont="1" applyBorder="1" applyAlignment="1">
      <alignment horizontal="center" vertical="center" wrapText="1"/>
    </xf>
    <xf numFmtId="0" fontId="58" fillId="11" borderId="17" xfId="0" applyFont="1" applyFill="1" applyBorder="1" applyAlignment="1">
      <alignment horizontal="left" vertical="center" wrapText="1"/>
    </xf>
    <xf numFmtId="2" fontId="54" fillId="0" borderId="16" xfId="50" applyNumberFormat="1" applyFont="1" applyBorder="1" applyAlignment="1">
      <alignment horizontal="center" vertical="center" wrapText="1"/>
    </xf>
    <xf numFmtId="177" fontId="54" fillId="0" borderId="3" xfId="0" applyNumberFormat="1" applyFont="1" applyBorder="1" applyAlignment="1">
      <alignment horizontal="center" vertical="center"/>
    </xf>
    <xf numFmtId="1" fontId="54" fillId="0" borderId="3" xfId="0" applyNumberFormat="1" applyFont="1" applyBorder="1" applyAlignment="1">
      <alignment horizontal="center" vertical="center"/>
    </xf>
    <xf numFmtId="2" fontId="54" fillId="11" borderId="3" xfId="0" applyNumberFormat="1" applyFont="1" applyFill="1" applyBorder="1" applyAlignment="1">
      <alignment horizontal="center" vertical="center" wrapText="1"/>
    </xf>
    <xf numFmtId="2" fontId="54" fillId="0" borderId="20" xfId="50" applyNumberFormat="1" applyFont="1" applyBorder="1" applyAlignment="1">
      <alignment horizontal="center" vertical="center" wrapText="1"/>
    </xf>
    <xf numFmtId="181" fontId="54" fillId="0" borderId="3" xfId="0" applyNumberFormat="1" applyFont="1" applyBorder="1" applyAlignment="1">
      <alignment horizontal="center" vertical="center" wrapText="1"/>
    </xf>
    <xf numFmtId="175" fontId="54" fillId="0" borderId="17" xfId="0" applyNumberFormat="1" applyFont="1" applyBorder="1" applyAlignment="1">
      <alignment horizontal="center" vertical="center" wrapText="1"/>
    </xf>
    <xf numFmtId="0" fontId="54" fillId="11" borderId="11" xfId="71" applyFont="1" applyFill="1" applyBorder="1" applyAlignment="1">
      <alignment horizontal="center" vertical="center" wrapText="1"/>
    </xf>
    <xf numFmtId="177" fontId="54" fillId="11" borderId="12" xfId="0" applyNumberFormat="1" applyFont="1" applyFill="1" applyBorder="1" applyAlignment="1">
      <alignment horizontal="left" vertical="center" wrapText="1"/>
    </xf>
    <xf numFmtId="2" fontId="54" fillId="11" borderId="32" xfId="0" applyNumberFormat="1" applyFont="1" applyFill="1" applyBorder="1" applyAlignment="1">
      <alignment horizontal="center" vertical="center"/>
    </xf>
    <xf numFmtId="0" fontId="54" fillId="11" borderId="25" xfId="71" applyFont="1" applyFill="1" applyBorder="1" applyAlignment="1">
      <alignment horizontal="center" vertical="center" wrapText="1"/>
    </xf>
    <xf numFmtId="2" fontId="54" fillId="11" borderId="10" xfId="0" applyNumberFormat="1" applyFont="1" applyFill="1" applyBorder="1" applyAlignment="1">
      <alignment horizontal="center" vertical="center"/>
    </xf>
    <xf numFmtId="1" fontId="54" fillId="11" borderId="14" xfId="71" applyNumberFormat="1" applyFont="1" applyFill="1" applyBorder="1" applyAlignment="1">
      <alignment horizontal="left" vertical="center" wrapText="1"/>
    </xf>
    <xf numFmtId="0" fontId="54" fillId="11" borderId="4" xfId="71" applyFont="1" applyFill="1" applyBorder="1" applyAlignment="1">
      <alignment horizontal="left" vertical="center" wrapText="1"/>
    </xf>
    <xf numFmtId="0" fontId="54" fillId="11" borderId="4" xfId="71" applyFont="1" applyFill="1" applyBorder="1" applyAlignment="1">
      <alignment horizontal="center" vertical="center" wrapText="1"/>
    </xf>
    <xf numFmtId="0" fontId="54" fillId="11" borderId="26" xfId="71" applyFont="1" applyFill="1" applyBorder="1" applyAlignment="1">
      <alignment horizontal="center" vertical="center" wrapText="1"/>
    </xf>
    <xf numFmtId="2" fontId="54" fillId="11" borderId="28" xfId="0" applyNumberFormat="1" applyFont="1" applyFill="1" applyBorder="1" applyAlignment="1">
      <alignment horizontal="center" vertical="center"/>
    </xf>
    <xf numFmtId="0" fontId="54" fillId="11" borderId="37" xfId="0" applyFont="1" applyFill="1" applyBorder="1" applyAlignment="1">
      <alignment horizontal="center" vertical="center" wrapText="1"/>
    </xf>
    <xf numFmtId="0" fontId="54" fillId="11" borderId="9" xfId="71" applyFont="1" applyFill="1" applyBorder="1" applyAlignment="1">
      <alignment horizontal="center" vertical="center" wrapText="1"/>
    </xf>
    <xf numFmtId="177" fontId="54" fillId="11" borderId="30" xfId="0" applyNumberFormat="1" applyFont="1" applyFill="1" applyBorder="1" applyAlignment="1">
      <alignment horizontal="left" vertical="center" wrapText="1"/>
    </xf>
    <xf numFmtId="0" fontId="54" fillId="11" borderId="28" xfId="0" applyFont="1" applyFill="1" applyBorder="1" applyAlignment="1">
      <alignment horizontal="left" vertical="center" wrapText="1"/>
    </xf>
    <xf numFmtId="0" fontId="54" fillId="11" borderId="5" xfId="0" applyFont="1" applyFill="1" applyBorder="1" applyAlignment="1">
      <alignment horizontal="center" vertical="center"/>
    </xf>
    <xf numFmtId="0" fontId="54" fillId="11" borderId="21" xfId="0" applyFont="1" applyFill="1" applyBorder="1" applyAlignment="1">
      <alignment horizontal="center" vertical="center" wrapText="1"/>
    </xf>
    <xf numFmtId="0" fontId="54" fillId="11" borderId="38" xfId="0" applyFont="1" applyFill="1" applyBorder="1" applyAlignment="1">
      <alignment horizontal="center" vertical="center"/>
    </xf>
    <xf numFmtId="0" fontId="54" fillId="11" borderId="25" xfId="0" applyFont="1" applyFill="1" applyBorder="1" applyAlignment="1">
      <alignment horizontal="center" vertical="center"/>
    </xf>
    <xf numFmtId="0" fontId="54" fillId="11" borderId="20" xfId="0" applyFont="1" applyFill="1" applyBorder="1" applyAlignment="1">
      <alignment horizontal="center" vertical="center" wrapText="1"/>
    </xf>
    <xf numFmtId="2" fontId="54" fillId="11" borderId="14" xfId="0" applyNumberFormat="1" applyFont="1" applyFill="1" applyBorder="1" applyAlignment="1">
      <alignment horizontal="center" vertical="center"/>
    </xf>
    <xf numFmtId="2" fontId="54" fillId="11" borderId="23" xfId="0" applyNumberFormat="1" applyFont="1" applyFill="1" applyBorder="1" applyAlignment="1">
      <alignment horizontal="center" vertical="center"/>
    </xf>
    <xf numFmtId="0" fontId="54" fillId="11" borderId="31" xfId="0" applyFont="1" applyFill="1" applyBorder="1" applyAlignment="1">
      <alignment horizontal="center" vertical="center" wrapText="1"/>
    </xf>
    <xf numFmtId="2" fontId="58" fillId="0" borderId="3" xfId="107" applyNumberFormat="1" applyFont="1" applyBorder="1" applyAlignment="1">
      <alignment horizontal="center" vertical="center" wrapText="1"/>
    </xf>
    <xf numFmtId="1" fontId="58" fillId="0" borderId="3" xfId="107" applyNumberFormat="1" applyFont="1" applyBorder="1" applyAlignment="1">
      <alignment horizontal="center" vertical="center" wrapText="1"/>
    </xf>
    <xf numFmtId="1" fontId="56" fillId="11" borderId="0" xfId="0" applyNumberFormat="1" applyFont="1" applyFill="1" applyAlignment="1">
      <alignment horizontal="left" vertical="center" wrapText="1"/>
    </xf>
    <xf numFmtId="0" fontId="56" fillId="11" borderId="0" xfId="0" applyFont="1" applyFill="1" applyAlignment="1">
      <alignment horizontal="left" vertical="center" wrapText="1"/>
    </xf>
    <xf numFmtId="0" fontId="56" fillId="11" borderId="0" xfId="0" applyFont="1" applyFill="1" applyAlignment="1">
      <alignment horizontal="center" vertical="center" wrapText="1"/>
    </xf>
    <xf numFmtId="0" fontId="56" fillId="11" borderId="0" xfId="0" applyFont="1" applyFill="1" applyAlignment="1">
      <alignment horizontal="center" vertical="center"/>
    </xf>
    <xf numFmtId="0" fontId="56" fillId="0" borderId="80" xfId="0" applyFont="1" applyBorder="1" applyAlignment="1">
      <alignment horizontal="left" vertical="center" wrapText="1"/>
    </xf>
    <xf numFmtId="0" fontId="56" fillId="11" borderId="0" xfId="0" applyFont="1" applyFill="1" applyAlignment="1" applyProtection="1">
      <alignment horizontal="center" vertical="center"/>
      <protection locked="0"/>
    </xf>
    <xf numFmtId="2" fontId="56" fillId="11" borderId="0" xfId="0" applyNumberFormat="1" applyFont="1" applyFill="1" applyAlignment="1">
      <alignment horizontal="center" vertical="center"/>
    </xf>
    <xf numFmtId="0" fontId="56" fillId="0" borderId="81" xfId="0" applyFont="1" applyBorder="1" applyAlignment="1">
      <alignment horizontal="left" vertical="center" wrapText="1"/>
    </xf>
    <xf numFmtId="0" fontId="56" fillId="11" borderId="0" xfId="0" applyFont="1" applyFill="1" applyAlignment="1" applyProtection="1">
      <alignment vertical="center" wrapText="1"/>
      <protection locked="0"/>
    </xf>
    <xf numFmtId="0" fontId="56" fillId="0" borderId="82" xfId="0" applyFont="1" applyBorder="1" applyAlignment="1">
      <alignment horizontal="left" vertical="center" wrapText="1"/>
    </xf>
    <xf numFmtId="0" fontId="56" fillId="0" borderId="0" xfId="0" applyFont="1" applyAlignment="1">
      <alignment horizontal="left" vertical="center" wrapText="1"/>
    </xf>
    <xf numFmtId="0" fontId="55" fillId="11" borderId="4" xfId="0" applyFont="1" applyFill="1" applyBorder="1" applyAlignment="1">
      <alignment horizontal="left" vertical="center" wrapText="1"/>
    </xf>
    <xf numFmtId="2" fontId="54" fillId="0" borderId="21" xfId="0" applyNumberFormat="1" applyFont="1" applyBorder="1" applyAlignment="1">
      <alignment horizontal="center" vertical="center" wrapText="1"/>
    </xf>
    <xf numFmtId="2" fontId="54" fillId="0" borderId="34" xfId="0" applyNumberFormat="1" applyFont="1" applyBorder="1" applyAlignment="1">
      <alignment horizontal="center" vertical="center" wrapText="1"/>
    </xf>
    <xf numFmtId="0" fontId="32" fillId="0" borderId="25" xfId="0" applyFont="1" applyBorder="1" applyAlignment="1">
      <alignment horizontal="left" vertical="center" wrapText="1"/>
    </xf>
    <xf numFmtId="0" fontId="30" fillId="0" borderId="25" xfId="0" applyFont="1" applyBorder="1" applyAlignment="1">
      <alignment horizontal="left" vertical="center" wrapText="1"/>
    </xf>
    <xf numFmtId="0" fontId="53" fillId="11" borderId="6" xfId="0" applyFont="1" applyFill="1" applyBorder="1" applyAlignment="1">
      <alignment vertical="center" wrapText="1"/>
    </xf>
    <xf numFmtId="0" fontId="61" fillId="0" borderId="0" xfId="0" applyFont="1"/>
    <xf numFmtId="0" fontId="61" fillId="0" borderId="0" xfId="0" applyFont="1" applyAlignment="1">
      <alignment horizontal="center"/>
    </xf>
    <xf numFmtId="0" fontId="61" fillId="0" borderId="7" xfId="0" applyFont="1" applyBorder="1" applyAlignment="1">
      <alignment horizontal="center"/>
    </xf>
    <xf numFmtId="1" fontId="62" fillId="13" borderId="39" xfId="0" applyNumberFormat="1" applyFont="1" applyFill="1" applyBorder="1" applyAlignment="1" applyProtection="1">
      <alignment horizontal="left" vertical="center"/>
      <protection locked="0"/>
    </xf>
    <xf numFmtId="0" fontId="62" fillId="13" borderId="40" xfId="0" applyFont="1" applyFill="1" applyBorder="1" applyAlignment="1" applyProtection="1">
      <alignment horizontal="center" vertical="center" wrapText="1"/>
      <protection locked="0"/>
    </xf>
    <xf numFmtId="0" fontId="63" fillId="13" borderId="40" xfId="65" applyFont="1" applyFill="1" applyBorder="1" applyAlignment="1" applyProtection="1">
      <alignment horizontal="center" vertical="center" wrapText="1"/>
      <protection locked="0"/>
    </xf>
    <xf numFmtId="0" fontId="63" fillId="13" borderId="40" xfId="0" applyFont="1" applyFill="1" applyBorder="1" applyAlignment="1" applyProtection="1">
      <alignment horizontal="center" vertical="center" wrapText="1"/>
      <protection locked="0"/>
    </xf>
    <xf numFmtId="1" fontId="62" fillId="14" borderId="39" xfId="0" applyNumberFormat="1" applyFont="1" applyFill="1" applyBorder="1" applyAlignment="1" applyProtection="1">
      <alignment horizontal="left" vertical="center"/>
      <protection locked="0"/>
    </xf>
    <xf numFmtId="0" fontId="62" fillId="14" borderId="40" xfId="0" applyFont="1" applyFill="1" applyBorder="1" applyAlignment="1" applyProtection="1">
      <alignment horizontal="center" vertical="center" wrapText="1"/>
      <protection locked="0"/>
    </xf>
    <xf numFmtId="0" fontId="63" fillId="14" borderId="40" xfId="65" applyFont="1" applyFill="1" applyBorder="1" applyAlignment="1" applyProtection="1">
      <alignment horizontal="center" vertical="center" wrapText="1"/>
      <protection locked="0"/>
    </xf>
    <xf numFmtId="0" fontId="63" fillId="14" borderId="40" xfId="0" applyFont="1" applyFill="1" applyBorder="1" applyAlignment="1" applyProtection="1">
      <alignment horizontal="center" vertical="center" wrapText="1"/>
      <protection locked="0"/>
    </xf>
    <xf numFmtId="1" fontId="62" fillId="15" borderId="39" xfId="0" applyNumberFormat="1" applyFont="1" applyFill="1" applyBorder="1" applyAlignment="1">
      <alignment horizontal="left" vertical="center"/>
    </xf>
    <xf numFmtId="0" fontId="56" fillId="15" borderId="40" xfId="0" applyFont="1" applyFill="1" applyBorder="1" applyAlignment="1">
      <alignment horizontal="left" vertical="center" wrapText="1"/>
    </xf>
    <xf numFmtId="0" fontId="56" fillId="15" borderId="40" xfId="0" applyFont="1" applyFill="1" applyBorder="1" applyAlignment="1">
      <alignment horizontal="center" vertical="center"/>
    </xf>
    <xf numFmtId="0" fontId="56" fillId="15" borderId="40" xfId="0" applyFont="1" applyFill="1" applyBorder="1" applyAlignment="1">
      <alignment horizontal="center" vertical="center" wrapText="1"/>
    </xf>
    <xf numFmtId="2" fontId="56" fillId="15" borderId="40" xfId="0" applyNumberFormat="1" applyFont="1" applyFill="1" applyBorder="1" applyAlignment="1">
      <alignment horizontal="center" vertical="center"/>
    </xf>
    <xf numFmtId="2" fontId="56" fillId="15" borderId="40" xfId="0" applyNumberFormat="1" applyFont="1" applyFill="1" applyBorder="1" applyAlignment="1">
      <alignment horizontal="center" vertical="center" wrapText="1"/>
    </xf>
    <xf numFmtId="0" fontId="56" fillId="15" borderId="40" xfId="0" applyFont="1" applyFill="1" applyBorder="1" applyAlignment="1" applyProtection="1">
      <alignment horizontal="center" vertical="center"/>
      <protection locked="0"/>
    </xf>
    <xf numFmtId="0" fontId="59" fillId="15" borderId="40" xfId="0" applyFont="1" applyFill="1" applyBorder="1" applyAlignment="1">
      <alignment horizontal="left" vertical="center" wrapText="1"/>
    </xf>
    <xf numFmtId="0" fontId="59" fillId="15" borderId="40" xfId="0" applyFont="1" applyFill="1" applyBorder="1" applyAlignment="1">
      <alignment horizontal="center" vertical="center"/>
    </xf>
    <xf numFmtId="0" fontId="59" fillId="15" borderId="40" xfId="0" applyFont="1" applyFill="1" applyBorder="1" applyAlignment="1">
      <alignment horizontal="center" vertical="center" wrapText="1"/>
    </xf>
    <xf numFmtId="0" fontId="59" fillId="15" borderId="40" xfId="0" applyFont="1" applyFill="1" applyBorder="1" applyAlignment="1" applyProtection="1">
      <alignment horizontal="center" vertical="center"/>
      <protection locked="0"/>
    </xf>
    <xf numFmtId="2" fontId="59" fillId="15" borderId="40" xfId="0" applyNumberFormat="1" applyFont="1" applyFill="1" applyBorder="1" applyAlignment="1">
      <alignment horizontal="center" vertical="center"/>
    </xf>
    <xf numFmtId="0" fontId="32" fillId="11" borderId="3" xfId="0" applyFont="1" applyFill="1" applyBorder="1" applyAlignment="1">
      <alignment horizontal="left" vertical="center" wrapText="1"/>
    </xf>
    <xf numFmtId="0" fontId="32" fillId="11" borderId="4" xfId="0" applyFont="1" applyFill="1" applyBorder="1" applyAlignment="1">
      <alignment horizontal="left" vertical="center" wrapText="1"/>
    </xf>
    <xf numFmtId="2" fontId="59" fillId="15" borderId="40" xfId="0" applyNumberFormat="1" applyFont="1" applyFill="1" applyBorder="1" applyAlignment="1">
      <alignment horizontal="center" vertical="center" wrapText="1"/>
    </xf>
    <xf numFmtId="0" fontId="58" fillId="0" borderId="4" xfId="0" applyFont="1" applyBorder="1" applyAlignment="1">
      <alignment horizontal="left" vertical="center" wrapText="1"/>
    </xf>
    <xf numFmtId="0" fontId="56" fillId="15" borderId="41" xfId="0" applyFont="1" applyFill="1" applyBorder="1" applyAlignment="1">
      <alignment horizontal="left" vertical="center" wrapText="1"/>
    </xf>
    <xf numFmtId="0" fontId="56" fillId="15" borderId="41" xfId="0" applyFont="1" applyFill="1" applyBorder="1" applyAlignment="1">
      <alignment horizontal="center" vertical="center"/>
    </xf>
    <xf numFmtId="0" fontId="56" fillId="15" borderId="41" xfId="0" applyFont="1" applyFill="1" applyBorder="1" applyAlignment="1">
      <alignment horizontal="center" vertical="center" wrapText="1"/>
    </xf>
    <xf numFmtId="0" fontId="56" fillId="15" borderId="41" xfId="0" applyFont="1" applyFill="1" applyBorder="1" applyAlignment="1" applyProtection="1">
      <alignment horizontal="center" vertical="center"/>
      <protection locked="0"/>
    </xf>
    <xf numFmtId="1" fontId="62" fillId="15" borderId="40" xfId="0" applyNumberFormat="1" applyFont="1" applyFill="1" applyBorder="1" applyAlignment="1">
      <alignment horizontal="left" vertical="center"/>
    </xf>
    <xf numFmtId="0" fontId="58" fillId="11" borderId="25" xfId="0" applyFont="1" applyFill="1" applyBorder="1" applyAlignment="1">
      <alignment horizontal="center" vertical="center" wrapText="1"/>
    </xf>
    <xf numFmtId="0" fontId="64" fillId="15" borderId="40" xfId="0" applyFont="1" applyFill="1" applyBorder="1" applyAlignment="1">
      <alignment horizontal="left" vertical="center" wrapText="1"/>
    </xf>
    <xf numFmtId="0" fontId="64" fillId="15" borderId="40" xfId="0" applyFont="1" applyFill="1" applyBorder="1" applyAlignment="1">
      <alignment horizontal="center" vertical="center" wrapText="1"/>
    </xf>
    <xf numFmtId="1" fontId="65" fillId="15" borderId="39" xfId="0" applyNumberFormat="1" applyFont="1" applyFill="1" applyBorder="1" applyAlignment="1">
      <alignment horizontal="left" vertical="center"/>
    </xf>
    <xf numFmtId="0" fontId="54" fillId="0" borderId="30" xfId="0" applyFont="1" applyBorder="1" applyAlignment="1">
      <alignment horizontal="center" vertical="center" wrapText="1"/>
    </xf>
    <xf numFmtId="0" fontId="54" fillId="0" borderId="22" xfId="0" applyFont="1" applyBorder="1" applyAlignment="1">
      <alignment horizontal="center" vertical="center" wrapText="1"/>
    </xf>
    <xf numFmtId="2" fontId="54" fillId="0" borderId="18" xfId="50" applyNumberFormat="1" applyFont="1" applyBorder="1" applyAlignment="1">
      <alignment horizontal="center" vertical="center" wrapText="1"/>
    </xf>
    <xf numFmtId="0" fontId="58" fillId="11" borderId="4" xfId="0" applyFont="1" applyFill="1" applyBorder="1" applyAlignment="1">
      <alignment horizontal="center" vertical="center" wrapText="1"/>
    </xf>
    <xf numFmtId="0" fontId="54" fillId="0" borderId="14" xfId="0" applyFont="1" applyBorder="1" applyAlignment="1">
      <alignment horizontal="center" vertical="center" wrapText="1"/>
    </xf>
    <xf numFmtId="0" fontId="58" fillId="11" borderId="10" xfId="0" applyFont="1" applyFill="1" applyBorder="1" applyAlignment="1">
      <alignment horizontal="left" vertical="center" wrapText="1"/>
    </xf>
    <xf numFmtId="0" fontId="27" fillId="16" borderId="83" xfId="0" applyFont="1" applyFill="1" applyBorder="1" applyAlignment="1">
      <alignment horizontal="right" vertical="center" wrapText="1"/>
    </xf>
    <xf numFmtId="0" fontId="66" fillId="16" borderId="84" xfId="0" applyFont="1" applyFill="1" applyBorder="1" applyAlignment="1">
      <alignment horizontal="center" vertical="center" wrapText="1"/>
    </xf>
    <xf numFmtId="0" fontId="67" fillId="16" borderId="85" xfId="0" applyFont="1" applyFill="1" applyBorder="1" applyAlignment="1">
      <alignment horizontal="center" vertical="center" wrapText="1"/>
    </xf>
    <xf numFmtId="0" fontId="68" fillId="17" borderId="86" xfId="0" applyFont="1" applyFill="1" applyBorder="1" applyAlignment="1">
      <alignment horizontal="center" vertical="center" wrapText="1"/>
    </xf>
    <xf numFmtId="1" fontId="68" fillId="11" borderId="0" xfId="0" applyNumberFormat="1" applyFont="1" applyFill="1" applyAlignment="1">
      <alignment horizontal="left" vertical="center"/>
    </xf>
    <xf numFmtId="1" fontId="68" fillId="15" borderId="86" xfId="0" applyNumberFormat="1" applyFont="1" applyFill="1" applyBorder="1" applyAlignment="1">
      <alignment horizontal="left" vertical="center"/>
    </xf>
    <xf numFmtId="0" fontId="58" fillId="11" borderId="3" xfId="84" applyFont="1" applyFill="1" applyBorder="1" applyAlignment="1">
      <alignment horizontal="left" vertical="center" wrapText="1"/>
    </xf>
    <xf numFmtId="0" fontId="54" fillId="11" borderId="3" xfId="84" applyFont="1" applyFill="1" applyBorder="1" applyAlignment="1">
      <alignment horizontal="center" vertical="center" wrapText="1"/>
    </xf>
    <xf numFmtId="0" fontId="54" fillId="11" borderId="4" xfId="84" applyFont="1" applyFill="1" applyBorder="1" applyAlignment="1">
      <alignment horizontal="center" vertical="center" wrapText="1"/>
    </xf>
    <xf numFmtId="0" fontId="54" fillId="11" borderId="3" xfId="38" applyFont="1" applyFill="1" applyBorder="1" applyAlignment="1">
      <alignment horizontal="center" vertical="center" wrapText="1"/>
    </xf>
    <xf numFmtId="0" fontId="58" fillId="11" borderId="25" xfId="0" applyFont="1" applyFill="1" applyBorder="1" applyAlignment="1">
      <alignment horizontal="left" vertical="center" wrapText="1"/>
    </xf>
    <xf numFmtId="0" fontId="58" fillId="11" borderId="3" xfId="103" applyNumberFormat="1" applyFont="1" applyFill="1" applyBorder="1" applyAlignment="1">
      <alignment horizontal="center" vertical="center" wrapText="1"/>
    </xf>
    <xf numFmtId="178" fontId="54" fillId="0" borderId="15" xfId="50" applyNumberFormat="1" applyFont="1" applyBorder="1" applyAlignment="1">
      <alignment horizontal="left" vertical="center" wrapText="1"/>
    </xf>
    <xf numFmtId="0" fontId="0" fillId="0" borderId="3" xfId="0" applyBorder="1" applyAlignment="1">
      <alignment horizontal="center" vertical="center"/>
    </xf>
    <xf numFmtId="1" fontId="58" fillId="11" borderId="10" xfId="0" applyNumberFormat="1" applyFont="1" applyFill="1" applyBorder="1" applyAlignment="1">
      <alignment horizontal="left" vertical="center" wrapText="1"/>
    </xf>
    <xf numFmtId="0" fontId="58" fillId="0" borderId="3" xfId="0" applyFont="1" applyBorder="1" applyAlignment="1">
      <alignment horizontal="left" vertical="center"/>
    </xf>
    <xf numFmtId="1" fontId="58" fillId="11" borderId="10" xfId="84" applyNumberFormat="1" applyFont="1" applyFill="1" applyBorder="1" applyAlignment="1">
      <alignment horizontal="left" vertical="center" wrapText="1"/>
    </xf>
    <xf numFmtId="1" fontId="58" fillId="11" borderId="14" xfId="84" applyNumberFormat="1" applyFont="1" applyFill="1" applyBorder="1" applyAlignment="1">
      <alignment horizontal="left" vertical="center" wrapText="1"/>
    </xf>
    <xf numFmtId="0" fontId="55"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4" fillId="11" borderId="26" xfId="0" applyFont="1" applyFill="1" applyBorder="1" applyAlignment="1">
      <alignment horizontal="center" vertical="center" wrapText="1"/>
    </xf>
    <xf numFmtId="0" fontId="54" fillId="0" borderId="25" xfId="84" applyFont="1" applyBorder="1" applyAlignment="1">
      <alignment horizontal="center" vertical="center" wrapText="1"/>
    </xf>
    <xf numFmtId="0" fontId="54" fillId="0" borderId="26" xfId="84" applyFont="1" applyBorder="1" applyAlignment="1">
      <alignment horizontal="center" vertical="center" wrapText="1"/>
    </xf>
    <xf numFmtId="0" fontId="54" fillId="11" borderId="12" xfId="0" applyFont="1" applyFill="1" applyBorder="1" applyAlignment="1">
      <alignment horizontal="center" vertical="center" wrapText="1"/>
    </xf>
    <xf numFmtId="0" fontId="54" fillId="11" borderId="27" xfId="0" applyFont="1" applyFill="1" applyBorder="1" applyAlignment="1">
      <alignment horizontal="center" vertical="center" wrapText="1"/>
    </xf>
    <xf numFmtId="0" fontId="54" fillId="11" borderId="30" xfId="0" applyFont="1" applyFill="1" applyBorder="1" applyAlignment="1">
      <alignment horizontal="center" vertical="center" wrapText="1"/>
    </xf>
    <xf numFmtId="0" fontId="58" fillId="0" borderId="25" xfId="107" applyFont="1" applyBorder="1" applyAlignment="1">
      <alignment horizontal="center" vertical="center" wrapText="1"/>
    </xf>
    <xf numFmtId="0" fontId="49" fillId="11" borderId="44" xfId="66" applyFill="1" applyBorder="1" applyAlignment="1">
      <alignment vertical="center" wrapText="1"/>
    </xf>
    <xf numFmtId="0" fontId="54" fillId="11" borderId="44" xfId="0" applyFont="1" applyFill="1" applyBorder="1" applyAlignment="1">
      <alignment vertical="center" wrapText="1"/>
    </xf>
    <xf numFmtId="0" fontId="54" fillId="11" borderId="45" xfId="0" applyFont="1" applyFill="1" applyBorder="1" applyAlignment="1">
      <alignment vertical="center" wrapText="1"/>
    </xf>
    <xf numFmtId="0" fontId="54" fillId="11" borderId="0" xfId="0" applyFont="1" applyFill="1" applyAlignment="1">
      <alignment vertical="center" wrapText="1"/>
    </xf>
    <xf numFmtId="2" fontId="65" fillId="16" borderId="88" xfId="0" applyNumberFormat="1" applyFont="1" applyFill="1" applyBorder="1" applyAlignment="1">
      <alignment horizontal="center" vertical="center" wrapText="1"/>
    </xf>
    <xf numFmtId="0" fontId="69" fillId="12" borderId="49" xfId="66" applyFont="1" applyFill="1" applyBorder="1" applyAlignment="1">
      <alignment horizontal="left" vertical="center" wrapText="1"/>
    </xf>
    <xf numFmtId="0" fontId="54" fillId="11" borderId="49" xfId="0" applyFont="1" applyFill="1" applyBorder="1" applyAlignment="1">
      <alignment vertical="center" wrapText="1"/>
    </xf>
    <xf numFmtId="0" fontId="49" fillId="11" borderId="49" xfId="66" applyFill="1" applyBorder="1" applyAlignment="1">
      <alignment vertical="center" wrapText="1"/>
    </xf>
    <xf numFmtId="0" fontId="49" fillId="11" borderId="42" xfId="66" applyFill="1" applyBorder="1" applyAlignment="1">
      <alignment vertical="center" wrapText="1"/>
    </xf>
    <xf numFmtId="0" fontId="58" fillId="0" borderId="25" xfId="0" applyFont="1" applyBorder="1" applyAlignment="1">
      <alignment horizontal="center" vertical="center"/>
    </xf>
    <xf numFmtId="1" fontId="58" fillId="11" borderId="32" xfId="0" applyNumberFormat="1" applyFont="1" applyFill="1" applyBorder="1" applyAlignment="1">
      <alignment horizontal="left" vertical="center" wrapText="1"/>
    </xf>
    <xf numFmtId="0" fontId="49" fillId="0" borderId="44" xfId="66" applyBorder="1" applyAlignment="1">
      <alignment vertical="center" wrapText="1"/>
    </xf>
    <xf numFmtId="0" fontId="58" fillId="0" borderId="3" xfId="0" applyFont="1" applyBorder="1" applyAlignment="1">
      <alignment horizontal="left" vertical="center" wrapText="1"/>
    </xf>
    <xf numFmtId="0" fontId="35" fillId="0" borderId="3" xfId="0" applyFont="1" applyBorder="1" applyAlignment="1">
      <alignment horizontal="left" vertical="center" wrapText="1"/>
    </xf>
    <xf numFmtId="0" fontId="54" fillId="11" borderId="30" xfId="0" applyFont="1" applyFill="1" applyBorder="1" applyAlignment="1">
      <alignment horizontal="center" vertical="center"/>
    </xf>
    <xf numFmtId="0" fontId="49" fillId="11" borderId="43" xfId="66" applyFill="1" applyBorder="1" applyAlignment="1">
      <alignment vertical="center" wrapText="1"/>
    </xf>
    <xf numFmtId="0" fontId="58" fillId="0" borderId="10" xfId="0" applyFont="1" applyBorder="1" applyAlignment="1">
      <alignment horizontal="left" vertical="center"/>
    </xf>
    <xf numFmtId="0" fontId="54" fillId="11" borderId="5" xfId="71" applyFont="1" applyFill="1" applyBorder="1" applyAlignment="1">
      <alignment horizontal="left" vertical="center" wrapText="1"/>
    </xf>
    <xf numFmtId="0" fontId="54" fillId="11" borderId="5" xfId="71" applyFont="1" applyFill="1" applyBorder="1" applyAlignment="1">
      <alignment horizontal="center" vertical="center" wrapText="1"/>
    </xf>
    <xf numFmtId="0" fontId="54" fillId="11" borderId="26" xfId="0" applyFont="1" applyFill="1" applyBorder="1" applyAlignment="1">
      <alignment horizontal="center" vertical="center"/>
    </xf>
    <xf numFmtId="0" fontId="58" fillId="18" borderId="9" xfId="0" applyFont="1" applyFill="1" applyBorder="1" applyAlignment="1">
      <alignment horizontal="left" vertical="center" wrapText="1"/>
    </xf>
    <xf numFmtId="0" fontId="58" fillId="18" borderId="11" xfId="0" applyFont="1" applyFill="1" applyBorder="1" applyAlignment="1">
      <alignment horizontal="left" vertical="center" wrapText="1"/>
    </xf>
    <xf numFmtId="0" fontId="58" fillId="18" borderId="23" xfId="0" applyFont="1" applyFill="1" applyBorder="1" applyAlignment="1">
      <alignment horizontal="left" vertical="center" wrapText="1"/>
    </xf>
    <xf numFmtId="1" fontId="54" fillId="11" borderId="28" xfId="71" applyNumberFormat="1" applyFont="1" applyFill="1" applyBorder="1" applyAlignment="1">
      <alignment horizontal="left" vertical="center" wrapText="1"/>
    </xf>
    <xf numFmtId="0" fontId="54" fillId="11" borderId="27" xfId="71" applyFont="1" applyFill="1" applyBorder="1" applyAlignment="1">
      <alignment horizontal="center" vertical="center" wrapText="1"/>
    </xf>
    <xf numFmtId="0" fontId="49" fillId="11" borderId="8" xfId="66" applyFill="1" applyBorder="1" applyAlignment="1">
      <alignment vertical="center" wrapText="1"/>
    </xf>
    <xf numFmtId="0" fontId="58" fillId="18" borderId="50" xfId="0" applyFont="1" applyFill="1" applyBorder="1" applyAlignment="1">
      <alignment horizontal="left" vertical="center" wrapText="1"/>
    </xf>
    <xf numFmtId="180" fontId="68" fillId="14" borderId="87" xfId="0" applyNumberFormat="1" applyFont="1" applyFill="1" applyBorder="1" applyAlignment="1">
      <alignment horizontal="left" vertical="center"/>
    </xf>
    <xf numFmtId="0" fontId="49" fillId="11" borderId="45" xfId="66" applyFill="1" applyBorder="1" applyAlignment="1">
      <alignment vertical="center" wrapText="1"/>
    </xf>
    <xf numFmtId="1" fontId="58" fillId="11" borderId="16" xfId="0" applyNumberFormat="1" applyFont="1" applyFill="1" applyBorder="1" applyAlignment="1">
      <alignment horizontal="left" vertical="center" wrapText="1"/>
    </xf>
    <xf numFmtId="0" fontId="58" fillId="0" borderId="26" xfId="0" applyFont="1" applyBorder="1" applyAlignment="1">
      <alignment horizontal="center" vertical="center"/>
    </xf>
    <xf numFmtId="0" fontId="54" fillId="0" borderId="16" xfId="0" applyFont="1" applyBorder="1" applyAlignment="1">
      <alignment horizontal="left" vertical="center" wrapText="1"/>
    </xf>
    <xf numFmtId="2" fontId="54" fillId="0" borderId="17" xfId="0" applyNumberFormat="1" applyFont="1" applyBorder="1" applyAlignment="1">
      <alignment horizontal="center" vertical="center" wrapText="1"/>
    </xf>
    <xf numFmtId="1" fontId="54" fillId="0" borderId="17" xfId="0" applyNumberFormat="1" applyFont="1" applyBorder="1" applyAlignment="1">
      <alignment horizontal="center" vertical="center" wrapText="1"/>
    </xf>
    <xf numFmtId="177" fontId="54" fillId="0" borderId="17" xfId="0" applyNumberFormat="1" applyFont="1" applyBorder="1" applyAlignment="1">
      <alignment horizontal="center" vertical="center" wrapText="1"/>
    </xf>
    <xf numFmtId="0" fontId="60" fillId="12" borderId="4" xfId="0" applyFont="1" applyFill="1" applyBorder="1" applyAlignment="1">
      <alignment horizontal="center" vertical="center" wrapText="1"/>
    </xf>
    <xf numFmtId="0" fontId="58" fillId="11" borderId="10" xfId="0" applyFont="1" applyFill="1" applyBorder="1" applyAlignment="1">
      <alignment horizontal="left" vertical="center"/>
    </xf>
    <xf numFmtId="0" fontId="54" fillId="15" borderId="51" xfId="0" applyFont="1" applyFill="1" applyBorder="1" applyAlignment="1">
      <alignment vertical="center" wrapText="1"/>
    </xf>
    <xf numFmtId="0" fontId="55" fillId="0" borderId="11" xfId="0" applyFont="1" applyBorder="1" applyAlignment="1">
      <alignment horizontal="left" vertical="center" wrapText="1"/>
    </xf>
    <xf numFmtId="0" fontId="55" fillId="0" borderId="17" xfId="0" applyFont="1" applyBorder="1" applyAlignment="1">
      <alignment horizontal="left" vertical="center" wrapText="1"/>
    </xf>
    <xf numFmtId="0" fontId="55" fillId="0" borderId="12"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2" xfId="0" applyFont="1" applyBorder="1" applyAlignment="1">
      <alignment horizontal="center" vertical="center" wrapText="1"/>
    </xf>
    <xf numFmtId="0" fontId="49" fillId="12" borderId="53" xfId="66" applyFill="1" applyBorder="1" applyAlignment="1">
      <alignment horizontal="left" vertical="center" wrapText="1"/>
    </xf>
    <xf numFmtId="0" fontId="55" fillId="0" borderId="10" xfId="0" applyFont="1" applyBorder="1" applyAlignment="1">
      <alignment horizontal="left" vertical="center" wrapText="1"/>
    </xf>
    <xf numFmtId="0" fontId="49" fillId="11" borderId="54" xfId="66" applyFill="1" applyBorder="1" applyAlignment="1">
      <alignment vertical="center" wrapText="1"/>
    </xf>
    <xf numFmtId="0" fontId="55" fillId="0" borderId="24" xfId="0" applyFont="1" applyBorder="1" applyAlignment="1">
      <alignment horizontal="center" vertical="center" wrapText="1"/>
    </xf>
    <xf numFmtId="0" fontId="53" fillId="11" borderId="0" xfId="0" quotePrefix="1" applyFont="1" applyFill="1" applyAlignment="1">
      <alignment vertical="center" wrapText="1"/>
    </xf>
    <xf numFmtId="0" fontId="55" fillId="0" borderId="4" xfId="0" applyFont="1" applyBorder="1" applyAlignment="1">
      <alignment horizontal="center" vertical="center" wrapText="1"/>
    </xf>
    <xf numFmtId="0" fontId="62" fillId="17" borderId="89" xfId="0" applyFont="1" applyFill="1" applyBorder="1" applyAlignment="1" applyProtection="1">
      <alignment horizontal="center" vertical="center" wrapText="1"/>
      <protection locked="0"/>
    </xf>
    <xf numFmtId="0" fontId="63" fillId="17" borderId="89" xfId="0" applyFont="1" applyFill="1" applyBorder="1" applyAlignment="1" applyProtection="1">
      <alignment horizontal="center" vertical="center" wrapText="1"/>
      <protection locked="0"/>
    </xf>
    <xf numFmtId="0" fontId="62" fillId="17" borderId="90" xfId="0" applyFont="1" applyFill="1" applyBorder="1" applyAlignment="1" applyProtection="1">
      <alignment horizontal="center" vertical="center" wrapText="1"/>
      <protection locked="0"/>
    </xf>
    <xf numFmtId="0" fontId="62" fillId="17" borderId="91" xfId="0" applyFont="1" applyFill="1" applyBorder="1" applyAlignment="1" applyProtection="1">
      <alignment horizontal="center" vertical="center" wrapText="1"/>
      <protection locked="0"/>
    </xf>
    <xf numFmtId="1" fontId="62" fillId="13" borderId="58" xfId="0" applyNumberFormat="1" applyFont="1" applyFill="1" applyBorder="1" applyAlignment="1" applyProtection="1">
      <alignment horizontal="left" vertical="center"/>
      <protection locked="0"/>
    </xf>
    <xf numFmtId="0" fontId="62" fillId="13" borderId="59" xfId="0" applyFont="1" applyFill="1" applyBorder="1" applyAlignment="1" applyProtection="1">
      <alignment horizontal="center" vertical="center" wrapText="1"/>
      <protection locked="0"/>
    </xf>
    <xf numFmtId="0" fontId="63" fillId="13" borderId="59" xfId="65" applyFont="1" applyFill="1" applyBorder="1" applyAlignment="1" applyProtection="1">
      <alignment horizontal="center" vertical="center" wrapText="1"/>
      <protection locked="0"/>
    </xf>
    <xf numFmtId="2" fontId="62" fillId="13" borderId="59" xfId="0" applyNumberFormat="1" applyFont="1" applyFill="1" applyBorder="1" applyAlignment="1" applyProtection="1">
      <alignment horizontal="center" vertical="center" wrapText="1"/>
      <protection locked="0"/>
    </xf>
    <xf numFmtId="0" fontId="63" fillId="13" borderId="59" xfId="0" applyFont="1" applyFill="1" applyBorder="1" applyAlignment="1" applyProtection="1">
      <alignment horizontal="center" vertical="center" wrapText="1"/>
      <protection locked="0"/>
    </xf>
    <xf numFmtId="0" fontId="57" fillId="13" borderId="56" xfId="0" applyFont="1" applyFill="1" applyBorder="1" applyAlignment="1" applyProtection="1">
      <alignment vertical="center" wrapText="1"/>
      <protection locked="0"/>
    </xf>
    <xf numFmtId="1" fontId="62" fillId="14" borderId="58" xfId="0" applyNumberFormat="1" applyFont="1" applyFill="1" applyBorder="1" applyAlignment="1" applyProtection="1">
      <alignment horizontal="left" vertical="center"/>
      <protection locked="0"/>
    </xf>
    <xf numFmtId="0" fontId="62" fillId="14" borderId="59" xfId="0" applyFont="1" applyFill="1" applyBorder="1" applyAlignment="1" applyProtection="1">
      <alignment horizontal="center" vertical="center" wrapText="1"/>
      <protection locked="0"/>
    </xf>
    <xf numFmtId="0" fontId="63" fillId="14" borderId="59" xfId="65" applyFont="1" applyFill="1" applyBorder="1" applyAlignment="1" applyProtection="1">
      <alignment horizontal="center" vertical="center" wrapText="1"/>
      <protection locked="0"/>
    </xf>
    <xf numFmtId="2" fontId="62" fillId="14" borderId="59" xfId="0" applyNumberFormat="1" applyFont="1" applyFill="1" applyBorder="1" applyAlignment="1" applyProtection="1">
      <alignment horizontal="center" vertical="center" wrapText="1"/>
      <protection locked="0"/>
    </xf>
    <xf numFmtId="0" fontId="63" fillId="14" borderId="59" xfId="0" applyFont="1" applyFill="1" applyBorder="1" applyAlignment="1" applyProtection="1">
      <alignment horizontal="center" vertical="center" wrapText="1"/>
      <protection locked="0"/>
    </xf>
    <xf numFmtId="0" fontId="57" fillId="14" borderId="56" xfId="0" applyFont="1" applyFill="1" applyBorder="1" applyAlignment="1" applyProtection="1">
      <alignment vertical="center" wrapText="1"/>
      <protection locked="0"/>
    </xf>
    <xf numFmtId="0" fontId="55" fillId="11" borderId="11" xfId="0" applyFont="1" applyFill="1" applyBorder="1" applyAlignment="1">
      <alignment horizontal="left" vertical="center" wrapText="1"/>
    </xf>
    <xf numFmtId="0" fontId="55" fillId="11" borderId="11" xfId="0" applyFont="1" applyFill="1" applyBorder="1" applyAlignment="1" applyProtection="1">
      <alignment vertical="center" wrapText="1" readingOrder="1"/>
      <protection locked="0"/>
    </xf>
    <xf numFmtId="0" fontId="69" fillId="12" borderId="53" xfId="66" applyFont="1" applyFill="1" applyBorder="1" applyAlignment="1">
      <alignment horizontal="left" vertical="center" wrapText="1"/>
    </xf>
    <xf numFmtId="0" fontId="69" fillId="12" borderId="54" xfId="66" applyFont="1" applyFill="1" applyBorder="1" applyAlignment="1">
      <alignment horizontal="left" vertical="center" wrapText="1"/>
    </xf>
    <xf numFmtId="0" fontId="69" fillId="0" borderId="54" xfId="66" applyFont="1" applyBorder="1" applyAlignment="1">
      <alignment horizontal="left" vertical="center"/>
    </xf>
    <xf numFmtId="0" fontId="69" fillId="0" borderId="60" xfId="66" applyFont="1" applyBorder="1" applyAlignment="1">
      <alignment horizontal="left" vertical="center"/>
    </xf>
    <xf numFmtId="0" fontId="55" fillId="11" borderId="11" xfId="0" applyFont="1" applyFill="1" applyBorder="1" applyAlignment="1">
      <alignment horizontal="center" vertical="center" wrapText="1"/>
    </xf>
    <xf numFmtId="177" fontId="54" fillId="0" borderId="11" xfId="0" applyNumberFormat="1" applyFont="1" applyBorder="1" applyAlignment="1">
      <alignment horizontal="center" vertical="center" wrapText="1"/>
    </xf>
    <xf numFmtId="0" fontId="49" fillId="11" borderId="53" xfId="66" applyFill="1" applyBorder="1" applyAlignment="1">
      <alignment vertical="center" wrapText="1"/>
    </xf>
    <xf numFmtId="0" fontId="49" fillId="11" borderId="60" xfId="66" applyFill="1" applyBorder="1" applyAlignment="1">
      <alignment vertical="center" wrapText="1"/>
    </xf>
    <xf numFmtId="0" fontId="58" fillId="0" borderId="12" xfId="0" applyFont="1" applyBorder="1" applyAlignment="1">
      <alignment horizontal="left" vertical="center" wrapText="1"/>
    </xf>
    <xf numFmtId="0" fontId="32" fillId="11" borderId="11" xfId="0" applyFont="1" applyFill="1" applyBorder="1" applyAlignment="1">
      <alignment horizontal="left" vertical="center" wrapText="1"/>
    </xf>
    <xf numFmtId="0" fontId="49" fillId="11" borderId="7" xfId="66" applyFill="1" applyBorder="1" applyAlignment="1">
      <alignment vertical="center" wrapText="1"/>
    </xf>
    <xf numFmtId="0" fontId="55" fillId="0" borderId="23"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11" borderId="2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19" xfId="0" applyFont="1" applyBorder="1" applyAlignment="1">
      <alignment horizontal="center" vertical="center" wrapText="1"/>
    </xf>
    <xf numFmtId="0" fontId="55" fillId="11" borderId="14" xfId="0" applyFont="1" applyFill="1" applyBorder="1" applyAlignment="1">
      <alignment horizontal="center" vertical="center" wrapText="1"/>
    </xf>
    <xf numFmtId="0" fontId="55" fillId="0" borderId="29" xfId="0" applyFont="1" applyBorder="1" applyAlignment="1">
      <alignment horizontal="center" vertical="center" wrapText="1"/>
    </xf>
    <xf numFmtId="0" fontId="54" fillId="0" borderId="50" xfId="0" applyFont="1" applyBorder="1" applyAlignment="1">
      <alignment horizontal="center" vertical="center" wrapText="1"/>
    </xf>
    <xf numFmtId="0" fontId="54" fillId="12" borderId="61" xfId="0" applyFont="1" applyFill="1" applyBorder="1" applyAlignment="1">
      <alignment horizontal="center" vertical="center" wrapText="1"/>
    </xf>
    <xf numFmtId="0" fontId="54" fillId="12" borderId="15" xfId="0" applyFont="1" applyFill="1" applyBorder="1" applyAlignment="1">
      <alignment horizontal="center" vertical="center" wrapText="1"/>
    </xf>
    <xf numFmtId="0" fontId="54" fillId="0" borderId="19" xfId="0" applyFont="1" applyBorder="1" applyAlignment="1">
      <alignment horizontal="center" vertical="center" wrapText="1"/>
    </xf>
    <xf numFmtId="0" fontId="54" fillId="0" borderId="47" xfId="0" applyFont="1" applyBorder="1" applyAlignment="1">
      <alignment horizontal="center" vertical="center" wrapText="1"/>
    </xf>
    <xf numFmtId="0" fontId="54" fillId="12" borderId="48" xfId="0" applyFont="1" applyFill="1" applyBorder="1" applyAlignment="1">
      <alignment horizontal="center" vertical="center" wrapText="1"/>
    </xf>
    <xf numFmtId="0" fontId="54" fillId="12" borderId="24" xfId="0" applyFont="1" applyFill="1" applyBorder="1" applyAlignment="1">
      <alignment horizontal="center" vertical="center" wrapText="1"/>
    </xf>
    <xf numFmtId="0" fontId="54" fillId="0" borderId="62" xfId="0" applyFont="1" applyBorder="1" applyAlignment="1">
      <alignment horizontal="center" vertical="center" wrapText="1"/>
    </xf>
    <xf numFmtId="0" fontId="54" fillId="12" borderId="63" xfId="0" applyFont="1" applyFill="1" applyBorder="1" applyAlignment="1">
      <alignment horizontal="center" vertical="center" wrapText="1"/>
    </xf>
    <xf numFmtId="0" fontId="55" fillId="0" borderId="16" xfId="0" applyFont="1" applyBorder="1" applyAlignment="1">
      <alignment horizontal="left" vertical="center" wrapText="1"/>
    </xf>
    <xf numFmtId="0" fontId="49" fillId="12" borderId="7" xfId="66" applyFill="1" applyBorder="1" applyAlignment="1">
      <alignment horizontal="left" vertical="center" wrapText="1"/>
    </xf>
    <xf numFmtId="0" fontId="54" fillId="0" borderId="13" xfId="0" applyFont="1" applyBorder="1" applyAlignment="1">
      <alignment horizontal="center" vertical="center" wrapText="1"/>
    </xf>
    <xf numFmtId="0" fontId="54" fillId="0" borderId="32" xfId="0" applyFont="1" applyBorder="1" applyAlignment="1">
      <alignment horizontal="center" vertical="center" wrapText="1"/>
    </xf>
    <xf numFmtId="0" fontId="70" fillId="15" borderId="40" xfId="0" applyFont="1" applyFill="1" applyBorder="1" applyAlignment="1">
      <alignment horizontal="left" vertical="center" wrapText="1"/>
    </xf>
    <xf numFmtId="0" fontId="70" fillId="15" borderId="40" xfId="0" applyFont="1" applyFill="1" applyBorder="1" applyAlignment="1">
      <alignment horizontal="center" vertical="center" wrapText="1"/>
    </xf>
    <xf numFmtId="0" fontId="58" fillId="11" borderId="12" xfId="0" applyFont="1" applyFill="1" applyBorder="1" applyAlignment="1">
      <alignment horizontal="center" vertical="center" wrapText="1"/>
    </xf>
    <xf numFmtId="0" fontId="55" fillId="0" borderId="3" xfId="0" applyFont="1" applyBorder="1" applyAlignment="1">
      <alignment horizontal="center" vertical="center"/>
    </xf>
    <xf numFmtId="0" fontId="54" fillId="11" borderId="12" xfId="0" applyFont="1" applyFill="1" applyBorder="1" applyAlignment="1">
      <alignment horizontal="center" vertical="center"/>
    </xf>
    <xf numFmtId="0" fontId="54" fillId="11" borderId="34" xfId="0" applyFont="1" applyFill="1" applyBorder="1" applyAlignment="1">
      <alignment horizontal="center" vertical="center" wrapText="1"/>
    </xf>
    <xf numFmtId="0" fontId="54" fillId="0" borderId="11" xfId="84" applyFont="1" applyBorder="1" applyAlignment="1">
      <alignment horizontal="center" vertical="center" wrapText="1"/>
    </xf>
    <xf numFmtId="1" fontId="65" fillId="15" borderId="64" xfId="0" applyNumberFormat="1" applyFont="1" applyFill="1" applyBorder="1" applyAlignment="1">
      <alignment horizontal="left" vertical="center"/>
    </xf>
    <xf numFmtId="2" fontId="56" fillId="15" borderId="41" xfId="0" applyNumberFormat="1" applyFont="1" applyFill="1" applyBorder="1" applyAlignment="1">
      <alignment horizontal="center" vertical="center" wrapText="1"/>
    </xf>
    <xf numFmtId="0" fontId="54" fillId="15" borderId="57" xfId="0" applyFont="1" applyFill="1" applyBorder="1" applyAlignment="1">
      <alignment vertical="center" wrapText="1"/>
    </xf>
    <xf numFmtId="0" fontId="57" fillId="14" borderId="51" xfId="0" applyFont="1" applyFill="1" applyBorder="1" applyAlignment="1" applyProtection="1">
      <alignment vertical="center" wrapText="1"/>
      <protection locked="0"/>
    </xf>
    <xf numFmtId="1" fontId="62" fillId="14" borderId="64" xfId="0" applyNumberFormat="1" applyFont="1" applyFill="1" applyBorder="1" applyAlignment="1" applyProtection="1">
      <alignment horizontal="left" vertical="center"/>
      <protection locked="0"/>
    </xf>
    <xf numFmtId="0" fontId="62" fillId="14" borderId="41" xfId="0" applyFont="1" applyFill="1" applyBorder="1" applyAlignment="1" applyProtection="1">
      <alignment horizontal="center" vertical="center" wrapText="1"/>
      <protection locked="0"/>
    </xf>
    <xf numFmtId="0" fontId="63" fillId="14" borderId="41" xfId="65" applyFont="1" applyFill="1" applyBorder="1" applyAlignment="1" applyProtection="1">
      <alignment horizontal="center" vertical="center" wrapText="1"/>
      <protection locked="0"/>
    </xf>
    <xf numFmtId="0" fontId="63" fillId="14" borderId="41" xfId="0" applyFont="1" applyFill="1" applyBorder="1" applyAlignment="1" applyProtection="1">
      <alignment horizontal="center" vertical="center" wrapText="1"/>
      <protection locked="0"/>
    </xf>
    <xf numFmtId="0" fontId="57" fillId="14" borderId="57" xfId="0" applyFont="1" applyFill="1" applyBorder="1" applyAlignment="1" applyProtection="1">
      <alignment vertical="center" wrapText="1"/>
      <protection locked="0"/>
    </xf>
    <xf numFmtId="0" fontId="57" fillId="13" borderId="51" xfId="0" applyFont="1" applyFill="1" applyBorder="1" applyAlignment="1" applyProtection="1">
      <alignment vertical="center" wrapText="1"/>
      <protection locked="0"/>
    </xf>
    <xf numFmtId="0" fontId="58" fillId="18" borderId="32" xfId="0" applyFont="1" applyFill="1" applyBorder="1" applyAlignment="1">
      <alignment horizontal="left" vertical="center"/>
    </xf>
    <xf numFmtId="0" fontId="58" fillId="18" borderId="16" xfId="0" applyFont="1" applyFill="1" applyBorder="1" applyAlignment="1">
      <alignment horizontal="left" vertical="center" wrapText="1"/>
    </xf>
    <xf numFmtId="0" fontId="58" fillId="18" borderId="32" xfId="0" applyFont="1" applyFill="1" applyBorder="1" applyAlignment="1">
      <alignment horizontal="left" vertical="center" wrapText="1"/>
    </xf>
    <xf numFmtId="1" fontId="65" fillId="14" borderId="58" xfId="0" applyNumberFormat="1" applyFont="1" applyFill="1" applyBorder="1" applyAlignment="1">
      <alignment horizontal="left" vertical="center"/>
    </xf>
    <xf numFmtId="0" fontId="56" fillId="14" borderId="59" xfId="0" applyFont="1" applyFill="1" applyBorder="1" applyAlignment="1">
      <alignment horizontal="left" vertical="center" wrapText="1"/>
    </xf>
    <xf numFmtId="0" fontId="56" fillId="14" borderId="59" xfId="0" applyFont="1" applyFill="1" applyBorder="1" applyAlignment="1">
      <alignment horizontal="center" vertical="center"/>
    </xf>
    <xf numFmtId="0" fontId="56" fillId="14" borderId="59" xfId="0" applyFont="1" applyFill="1" applyBorder="1" applyAlignment="1">
      <alignment horizontal="center" vertical="center" wrapText="1"/>
    </xf>
    <xf numFmtId="0" fontId="56" fillId="14" borderId="59" xfId="0" applyFont="1" applyFill="1" applyBorder="1" applyAlignment="1" applyProtection="1">
      <alignment horizontal="center" vertical="center"/>
      <protection locked="0"/>
    </xf>
    <xf numFmtId="0" fontId="54" fillId="14" borderId="56" xfId="0" applyFont="1" applyFill="1" applyBorder="1" applyAlignment="1">
      <alignment vertical="center" wrapText="1"/>
    </xf>
    <xf numFmtId="0" fontId="58" fillId="11" borderId="11" xfId="84" applyFont="1" applyFill="1" applyBorder="1" applyAlignment="1">
      <alignment horizontal="center" vertical="center" wrapText="1"/>
    </xf>
    <xf numFmtId="0" fontId="54" fillId="11" borderId="11" xfId="84" applyFont="1" applyFill="1" applyBorder="1" applyAlignment="1">
      <alignment horizontal="left" vertical="center" wrapText="1"/>
    </xf>
    <xf numFmtId="0" fontId="54" fillId="0" borderId="12" xfId="84" applyFont="1" applyBorder="1" applyAlignment="1">
      <alignment horizontal="center" vertical="center" wrapText="1"/>
    </xf>
    <xf numFmtId="2" fontId="54" fillId="0" borderId="32" xfId="84" applyNumberFormat="1" applyFont="1" applyBorder="1" applyAlignment="1">
      <alignment horizontal="center" vertical="center" wrapText="1"/>
    </xf>
    <xf numFmtId="175" fontId="54" fillId="0" borderId="11" xfId="84" applyNumberFormat="1" applyFont="1" applyBorder="1" applyAlignment="1">
      <alignment horizontal="center" vertical="center" wrapText="1"/>
    </xf>
    <xf numFmtId="0" fontId="54" fillId="0" borderId="32" xfId="84" applyFont="1" applyBorder="1" applyAlignment="1">
      <alignment horizontal="left" vertical="center" wrapText="1"/>
    </xf>
    <xf numFmtId="0" fontId="54" fillId="11" borderId="11" xfId="84" applyFont="1" applyFill="1" applyBorder="1" applyAlignment="1">
      <alignment horizontal="center" vertical="center"/>
    </xf>
    <xf numFmtId="1" fontId="54" fillId="0" borderId="11" xfId="84" applyNumberFormat="1" applyFont="1" applyBorder="1" applyAlignment="1">
      <alignment horizontal="center" vertical="center" wrapText="1"/>
    </xf>
    <xf numFmtId="49" fontId="54" fillId="0" borderId="34" xfId="84" applyNumberFormat="1" applyFont="1" applyBorder="1" applyAlignment="1">
      <alignment horizontal="center" vertical="center" wrapText="1"/>
    </xf>
    <xf numFmtId="2" fontId="54" fillId="0" borderId="4" xfId="84" applyNumberFormat="1" applyFont="1" applyBorder="1" applyAlignment="1">
      <alignment horizontal="center" vertical="center" wrapText="1"/>
    </xf>
    <xf numFmtId="1" fontId="54" fillId="0" borderId="4" xfId="84" applyNumberFormat="1" applyFont="1" applyBorder="1" applyAlignment="1">
      <alignment horizontal="center" vertical="center" wrapText="1"/>
    </xf>
    <xf numFmtId="0" fontId="58" fillId="11" borderId="26" xfId="0" applyFont="1" applyFill="1" applyBorder="1" applyAlignment="1">
      <alignment horizontal="center" vertical="center" wrapText="1"/>
    </xf>
    <xf numFmtId="1" fontId="54" fillId="11" borderId="32" xfId="37" applyNumberFormat="1" applyFont="1" applyFill="1" applyBorder="1" applyAlignment="1">
      <alignment horizontal="left" vertical="center" wrapText="1"/>
    </xf>
    <xf numFmtId="0" fontId="54" fillId="11" borderId="11" xfId="37" applyFont="1" applyFill="1" applyBorder="1" applyAlignment="1">
      <alignment horizontal="left" vertical="center" wrapText="1"/>
    </xf>
    <xf numFmtId="0" fontId="54" fillId="11" borderId="11" xfId="37" applyFont="1" applyFill="1" applyBorder="1" applyAlignment="1">
      <alignment horizontal="center" vertical="center" wrapText="1"/>
    </xf>
    <xf numFmtId="0" fontId="54" fillId="11" borderId="12" xfId="37" applyFont="1" applyFill="1" applyBorder="1" applyAlignment="1">
      <alignment horizontal="left" vertical="center" wrapText="1"/>
    </xf>
    <xf numFmtId="0" fontId="54" fillId="12" borderId="12" xfId="0" applyFont="1" applyFill="1" applyBorder="1" applyAlignment="1">
      <alignment horizontal="center" vertical="center" wrapText="1"/>
    </xf>
    <xf numFmtId="0" fontId="69" fillId="12" borderId="42" xfId="66" applyFont="1" applyFill="1" applyBorder="1" applyAlignment="1">
      <alignment horizontal="left" vertical="center" wrapText="1"/>
    </xf>
    <xf numFmtId="0" fontId="58" fillId="0" borderId="17" xfId="0" applyFont="1" applyBorder="1" applyAlignment="1">
      <alignment horizontal="left" vertical="center"/>
    </xf>
    <xf numFmtId="1" fontId="54" fillId="11" borderId="23" xfId="0" applyNumberFormat="1" applyFont="1" applyFill="1" applyBorder="1" applyAlignment="1">
      <alignment horizontal="left" vertical="center" wrapText="1"/>
    </xf>
    <xf numFmtId="175" fontId="54" fillId="0" borderId="5" xfId="0" applyNumberFormat="1" applyFont="1" applyBorder="1" applyAlignment="1">
      <alignment horizontal="center" vertical="center" wrapText="1"/>
    </xf>
    <xf numFmtId="0" fontId="55" fillId="11" borderId="5" xfId="0" applyFont="1" applyFill="1" applyBorder="1" applyAlignment="1">
      <alignment horizontal="left" vertical="center" wrapText="1"/>
    </xf>
    <xf numFmtId="0" fontId="71" fillId="11" borderId="0" xfId="0" applyFont="1" applyFill="1" applyAlignment="1">
      <alignment vertical="center" wrapText="1"/>
    </xf>
    <xf numFmtId="0" fontId="72" fillId="11" borderId="59" xfId="0" applyFont="1" applyFill="1" applyBorder="1" applyAlignment="1">
      <alignment horizontal="center" vertical="center" wrapText="1"/>
    </xf>
    <xf numFmtId="1" fontId="49" fillId="11" borderId="0" xfId="66" applyNumberFormat="1" applyFill="1" applyBorder="1" applyAlignment="1">
      <alignment horizontal="left" vertical="center"/>
    </xf>
    <xf numFmtId="0" fontId="49" fillId="11" borderId="0" xfId="66" applyFill="1" applyAlignment="1">
      <alignment vertical="center" wrapText="1"/>
    </xf>
    <xf numFmtId="1" fontId="68" fillId="19" borderId="86" xfId="0" applyNumberFormat="1" applyFont="1" applyFill="1" applyBorder="1" applyAlignment="1">
      <alignment horizontal="left" vertical="center"/>
    </xf>
    <xf numFmtId="180" fontId="68" fillId="19" borderId="87" xfId="0" applyNumberFormat="1" applyFont="1" applyFill="1" applyBorder="1" applyAlignment="1">
      <alignment horizontal="left" vertical="center"/>
    </xf>
    <xf numFmtId="0" fontId="63" fillId="17" borderId="89" xfId="0" applyFont="1" applyFill="1" applyBorder="1" applyAlignment="1">
      <alignment horizontal="center" vertical="center" wrapText="1"/>
    </xf>
    <xf numFmtId="0" fontId="68" fillId="11" borderId="0" xfId="0" applyFont="1" applyFill="1" applyAlignment="1">
      <alignment horizontal="center" vertical="center" wrapText="1"/>
    </xf>
    <xf numFmtId="1" fontId="62" fillId="17" borderId="92" xfId="0" applyNumberFormat="1" applyFont="1" applyFill="1" applyBorder="1" applyAlignment="1" applyProtection="1">
      <alignment horizontal="center" vertical="center" wrapText="1"/>
      <protection locked="0"/>
    </xf>
    <xf numFmtId="0" fontId="55" fillId="11" borderId="28" xfId="0" applyFont="1" applyFill="1" applyBorder="1" applyAlignment="1">
      <alignment horizontal="left" vertical="center" wrapText="1"/>
    </xf>
    <xf numFmtId="0" fontId="55" fillId="0" borderId="32" xfId="0" applyFont="1" applyBorder="1" applyAlignment="1">
      <alignment horizontal="left" vertical="center" wrapText="1"/>
    </xf>
    <xf numFmtId="0" fontId="55" fillId="0" borderId="14" xfId="0" applyFont="1" applyBorder="1" applyAlignment="1">
      <alignment horizontal="left" vertical="center" wrapText="1"/>
    </xf>
    <xf numFmtId="0" fontId="54" fillId="0" borderId="66" xfId="0" applyFont="1" applyBorder="1" applyAlignment="1">
      <alignment horizontal="left" vertical="center" wrapText="1"/>
    </xf>
    <xf numFmtId="0" fontId="54" fillId="0" borderId="27" xfId="0" applyFont="1" applyBorder="1" applyAlignment="1">
      <alignment horizontal="center" vertical="center" wrapText="1"/>
    </xf>
    <xf numFmtId="1" fontId="54" fillId="0" borderId="37" xfId="0" applyNumberFormat="1" applyFont="1" applyBorder="1" applyAlignment="1">
      <alignment horizontal="center" vertical="center" wrapText="1"/>
    </xf>
    <xf numFmtId="0" fontId="54" fillId="0" borderId="9" xfId="0" applyFont="1" applyBorder="1" applyAlignment="1">
      <alignment horizontal="center" vertical="center"/>
    </xf>
    <xf numFmtId="0" fontId="54" fillId="0" borderId="37" xfId="0" applyFont="1" applyBorder="1" applyAlignment="1">
      <alignment horizontal="center" vertical="center" wrapText="1"/>
    </xf>
    <xf numFmtId="180" fontId="68" fillId="22" borderId="87" xfId="0" applyNumberFormat="1" applyFont="1" applyFill="1" applyBorder="1" applyAlignment="1">
      <alignment horizontal="left" vertical="center"/>
    </xf>
    <xf numFmtId="0" fontId="60" fillId="12" borderId="5" xfId="0" applyFont="1" applyFill="1" applyBorder="1" applyAlignment="1">
      <alignment horizontal="center" vertical="center" wrapText="1"/>
    </xf>
    <xf numFmtId="0" fontId="55" fillId="0" borderId="28" xfId="0" applyFont="1" applyBorder="1" applyAlignment="1">
      <alignment horizontal="center" vertical="center" wrapText="1"/>
    </xf>
    <xf numFmtId="0" fontId="55" fillId="11" borderId="14" xfId="0" applyFont="1" applyFill="1" applyBorder="1" applyAlignment="1">
      <alignment horizontal="left" vertical="center" wrapText="1"/>
    </xf>
    <xf numFmtId="0" fontId="63" fillId="19" borderId="40" xfId="65" applyFont="1" applyFill="1" applyBorder="1" applyAlignment="1" applyProtection="1">
      <alignment horizontal="center" vertical="center" wrapText="1"/>
    </xf>
    <xf numFmtId="0" fontId="63" fillId="19" borderId="40" xfId="0" applyFont="1" applyFill="1" applyBorder="1" applyAlignment="1">
      <alignment horizontal="center" vertical="center" wrapText="1"/>
    </xf>
    <xf numFmtId="0" fontId="71" fillId="0" borderId="11" xfId="0" applyFont="1" applyBorder="1" applyAlignment="1">
      <alignment horizontal="center" vertical="center" wrapText="1"/>
    </xf>
    <xf numFmtId="0" fontId="41" fillId="0" borderId="3" xfId="0" applyFont="1" applyBorder="1" applyAlignment="1">
      <alignment horizontal="center" vertical="center" wrapText="1"/>
    </xf>
    <xf numFmtId="184" fontId="71" fillId="0" borderId="3" xfId="0" applyNumberFormat="1" applyFont="1" applyBorder="1" applyAlignment="1">
      <alignment horizontal="center" vertical="center" wrapText="1"/>
    </xf>
    <xf numFmtId="0" fontId="71"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71" fillId="0" borderId="3" xfId="0" applyFont="1" applyBorder="1" applyAlignment="1">
      <alignment horizontal="left" vertical="center" wrapText="1"/>
    </xf>
    <xf numFmtId="0" fontId="71" fillId="0" borderId="4" xfId="0" applyFont="1" applyBorder="1" applyAlignment="1">
      <alignment horizontal="center" vertical="center" wrapText="1"/>
    </xf>
    <xf numFmtId="0" fontId="71" fillId="0" borderId="4" xfId="0" applyFont="1" applyBorder="1" applyAlignment="1">
      <alignment horizontal="left" vertical="center" wrapText="1"/>
    </xf>
    <xf numFmtId="0" fontId="71" fillId="11" borderId="4" xfId="0" applyFont="1" applyFill="1" applyBorder="1" applyAlignment="1">
      <alignment horizontal="center" vertical="center" wrapText="1"/>
    </xf>
    <xf numFmtId="184" fontId="71" fillId="0" borderId="4" xfId="0" applyNumberFormat="1" applyFont="1" applyBorder="1" applyAlignment="1">
      <alignment horizontal="center" vertical="center" wrapText="1"/>
    </xf>
    <xf numFmtId="184" fontId="71" fillId="0" borderId="11" xfId="0" applyNumberFormat="1" applyFont="1" applyBorder="1" applyAlignment="1">
      <alignment horizontal="center" vertical="center" wrapText="1"/>
    </xf>
    <xf numFmtId="0" fontId="41" fillId="0" borderId="4" xfId="0" applyFont="1" applyBorder="1" applyAlignment="1">
      <alignment horizontal="center" vertical="center" wrapText="1"/>
    </xf>
    <xf numFmtId="3" fontId="55" fillId="0" borderId="14" xfId="0" applyNumberFormat="1" applyFont="1" applyBorder="1" applyAlignment="1">
      <alignment horizontal="center" vertical="center"/>
    </xf>
    <xf numFmtId="49" fontId="55" fillId="0" borderId="4" xfId="0" applyNumberFormat="1" applyFont="1" applyBorder="1" applyAlignment="1">
      <alignment horizontal="center" vertical="center" wrapText="1"/>
    </xf>
    <xf numFmtId="3" fontId="55" fillId="0" borderId="10" xfId="0" applyNumberFormat="1" applyFont="1" applyBorder="1" applyAlignment="1">
      <alignment horizontal="center" vertical="center"/>
    </xf>
    <xf numFmtId="0" fontId="71" fillId="11" borderId="3" xfId="0" applyFont="1" applyFill="1" applyBorder="1" applyAlignment="1">
      <alignment horizontal="left" vertical="center" wrapText="1"/>
    </xf>
    <xf numFmtId="0" fontId="71" fillId="11" borderId="3" xfId="0" applyFont="1" applyFill="1" applyBorder="1" applyAlignment="1">
      <alignment horizontal="center" vertical="center" wrapText="1"/>
    </xf>
    <xf numFmtId="0" fontId="7" fillId="0" borderId="3" xfId="0" applyFont="1" applyBorder="1" applyAlignment="1">
      <alignment horizontal="center" vertical="center" wrapText="1"/>
    </xf>
    <xf numFmtId="181" fontId="55" fillId="0" borderId="3" xfId="0" applyNumberFormat="1" applyFont="1" applyBorder="1" applyAlignment="1">
      <alignment horizontal="center" vertical="center" wrapText="1"/>
    </xf>
    <xf numFmtId="0" fontId="71" fillId="19" borderId="54" xfId="0" applyFont="1" applyFill="1" applyBorder="1" applyAlignment="1" applyProtection="1">
      <alignment horizontal="center" vertical="center" wrapText="1"/>
      <protection locked="0"/>
    </xf>
    <xf numFmtId="178" fontId="54" fillId="0" borderId="19" xfId="50" applyNumberFormat="1" applyFont="1" applyBorder="1" applyAlignment="1">
      <alignment horizontal="left" vertical="center" wrapText="1"/>
    </xf>
    <xf numFmtId="2" fontId="54" fillId="0" borderId="23" xfId="44" applyNumberFormat="1" applyFont="1" applyBorder="1" applyAlignment="1">
      <alignment horizontal="center" vertical="center"/>
    </xf>
    <xf numFmtId="0" fontId="54" fillId="0" borderId="5" xfId="0" applyFont="1" applyBorder="1" applyAlignment="1">
      <alignment horizontal="center" vertical="center"/>
    </xf>
    <xf numFmtId="1" fontId="54" fillId="0" borderId="5" xfId="0" applyNumberFormat="1" applyFont="1" applyBorder="1" applyAlignment="1">
      <alignment horizontal="center" vertical="center" wrapText="1"/>
    </xf>
    <xf numFmtId="0" fontId="72" fillId="16" borderId="39" xfId="0" applyFont="1" applyFill="1" applyBorder="1" applyAlignment="1">
      <alignment horizontal="center" vertical="center" wrapText="1"/>
    </xf>
    <xf numFmtId="0" fontId="75" fillId="16" borderId="40" xfId="0" applyFont="1" applyFill="1" applyBorder="1" applyAlignment="1">
      <alignment vertical="center" wrapText="1"/>
    </xf>
    <xf numFmtId="180" fontId="68" fillId="19" borderId="87" xfId="0" applyNumberFormat="1" applyFont="1" applyFill="1" applyBorder="1" applyAlignment="1">
      <alignment horizontal="center" vertical="center"/>
    </xf>
    <xf numFmtId="0" fontId="30" fillId="0" borderId="4" xfId="0" applyFont="1" applyBorder="1" applyAlignment="1">
      <alignment horizontal="left" vertical="center" wrapText="1"/>
    </xf>
    <xf numFmtId="0" fontId="53" fillId="11" borderId="64" xfId="0" applyFont="1" applyFill="1" applyBorder="1" applyAlignment="1">
      <alignment vertical="center" wrapText="1"/>
    </xf>
    <xf numFmtId="0" fontId="61" fillId="0" borderId="41" xfId="0" applyFont="1" applyBorder="1"/>
    <xf numFmtId="0" fontId="61" fillId="0" borderId="41" xfId="0" applyFont="1" applyBorder="1" applyAlignment="1">
      <alignment horizontal="center"/>
    </xf>
    <xf numFmtId="0" fontId="53" fillId="11" borderId="41" xfId="0" applyFont="1" applyFill="1" applyBorder="1" applyAlignment="1">
      <alignment vertical="center" wrapText="1"/>
    </xf>
    <xf numFmtId="0" fontId="53" fillId="11" borderId="57" xfId="0" applyFont="1" applyFill="1" applyBorder="1" applyAlignment="1">
      <alignment vertical="center" wrapText="1"/>
    </xf>
    <xf numFmtId="0" fontId="31" fillId="11" borderId="3" xfId="0" applyFont="1" applyFill="1" applyBorder="1" applyAlignment="1">
      <alignment horizontal="center" vertical="center" wrapText="1"/>
    </xf>
    <xf numFmtId="3" fontId="55" fillId="11" borderId="20" xfId="0" applyNumberFormat="1" applyFont="1" applyFill="1" applyBorder="1" applyAlignment="1">
      <alignment horizontal="center" vertical="center"/>
    </xf>
    <xf numFmtId="0" fontId="41" fillId="11" borderId="3" xfId="0" applyFont="1" applyFill="1" applyBorder="1" applyAlignment="1">
      <alignment horizontal="center" vertical="center" wrapText="1"/>
    </xf>
    <xf numFmtId="184" fontId="71" fillId="11" borderId="3" xfId="0" applyNumberFormat="1" applyFont="1" applyFill="1" applyBorder="1" applyAlignment="1">
      <alignment horizontal="center" vertical="center" wrapText="1"/>
    </xf>
    <xf numFmtId="1" fontId="58" fillId="11" borderId="28" xfId="0" applyNumberFormat="1" applyFont="1" applyFill="1" applyBorder="1" applyAlignment="1">
      <alignment horizontal="left" vertical="center" wrapText="1"/>
    </xf>
    <xf numFmtId="0" fontId="53" fillId="11" borderId="94" xfId="0" applyFont="1" applyFill="1" applyBorder="1" applyAlignment="1">
      <alignment vertical="center" wrapText="1"/>
    </xf>
    <xf numFmtId="1" fontId="68" fillId="14" borderId="95" xfId="0" applyNumberFormat="1" applyFont="1" applyFill="1" applyBorder="1" applyAlignment="1">
      <alignment horizontal="left" vertical="center"/>
    </xf>
    <xf numFmtId="1" fontId="68" fillId="15" borderId="8" xfId="0" applyNumberFormat="1" applyFont="1" applyFill="1" applyBorder="1" applyAlignment="1">
      <alignment horizontal="left" vertical="center"/>
    </xf>
    <xf numFmtId="0" fontId="68" fillId="17" borderId="85" xfId="0" applyFont="1" applyFill="1" applyBorder="1" applyAlignment="1">
      <alignment horizontal="center" vertical="center" wrapText="1"/>
    </xf>
    <xf numFmtId="0" fontId="58" fillId="11" borderId="12" xfId="0" applyFont="1" applyFill="1" applyBorder="1" applyAlignment="1">
      <alignment horizontal="left" vertical="center" wrapText="1"/>
    </xf>
    <xf numFmtId="0" fontId="31" fillId="0" borderId="97" xfId="0" applyFont="1" applyBorder="1" applyAlignment="1">
      <alignment horizontal="center" vertical="center" wrapText="1"/>
    </xf>
    <xf numFmtId="0" fontId="71" fillId="19" borderId="60" xfId="0" applyFont="1" applyFill="1" applyBorder="1" applyAlignment="1" applyProtection="1">
      <alignment horizontal="center" vertical="center" wrapText="1"/>
      <protection locked="0"/>
    </xf>
    <xf numFmtId="177" fontId="54" fillId="11" borderId="3" xfId="0" applyNumberFormat="1" applyFont="1" applyFill="1" applyBorder="1" applyAlignment="1">
      <alignment horizontal="center" vertical="center" wrapText="1"/>
    </xf>
    <xf numFmtId="2" fontId="62" fillId="17" borderId="98" xfId="0" applyNumberFormat="1" applyFont="1" applyFill="1" applyBorder="1" applyAlignment="1" applyProtection="1">
      <alignment horizontal="center" vertical="center" wrapText="1"/>
      <protection locked="0"/>
    </xf>
    <xf numFmtId="0" fontId="54" fillId="11" borderId="15" xfId="0" applyFont="1" applyFill="1" applyBorder="1" applyAlignment="1">
      <alignment horizontal="center" vertical="center" wrapText="1"/>
    </xf>
    <xf numFmtId="0" fontId="54" fillId="0" borderId="27" xfId="0" applyFont="1" applyBorder="1" applyAlignment="1">
      <alignment horizontal="left" vertical="center" wrapText="1"/>
    </xf>
    <xf numFmtId="0" fontId="54" fillId="11" borderId="24" xfId="0" applyFont="1" applyFill="1" applyBorder="1" applyAlignment="1">
      <alignment horizontal="center" vertical="center" wrapText="1"/>
    </xf>
    <xf numFmtId="1" fontId="54" fillId="11" borderId="28" xfId="0" applyNumberFormat="1" applyFont="1" applyFill="1" applyBorder="1" applyAlignment="1">
      <alignment horizontal="left" vertical="center" wrapText="1"/>
    </xf>
    <xf numFmtId="0" fontId="54" fillId="11" borderId="29" xfId="0" applyFont="1" applyFill="1" applyBorder="1" applyAlignment="1">
      <alignment horizontal="center" vertical="center" wrapText="1"/>
    </xf>
    <xf numFmtId="1" fontId="58" fillId="0" borderId="14" xfId="0" applyNumberFormat="1" applyFont="1" applyBorder="1" applyAlignment="1">
      <alignment horizontal="left" vertical="center" wrapText="1"/>
    </xf>
    <xf numFmtId="2" fontId="54" fillId="0" borderId="28" xfId="0" applyNumberFormat="1" applyFont="1" applyBorder="1" applyAlignment="1">
      <alignment horizontal="center" vertical="center" wrapText="1"/>
    </xf>
    <xf numFmtId="177" fontId="54" fillId="11" borderId="3" xfId="0" applyNumberFormat="1" applyFont="1" applyFill="1" applyBorder="1" applyAlignment="1">
      <alignment horizontal="center" vertical="center"/>
    </xf>
    <xf numFmtId="2" fontId="54" fillId="11" borderId="3" xfId="0" applyNumberFormat="1" applyFont="1" applyFill="1" applyBorder="1" applyAlignment="1">
      <alignment horizontal="center" vertical="center"/>
    </xf>
    <xf numFmtId="0" fontId="8" fillId="11" borderId="42" xfId="66" applyFont="1" applyFill="1" applyBorder="1" applyAlignment="1">
      <alignment vertical="center" wrapText="1"/>
    </xf>
    <xf numFmtId="0" fontId="58" fillId="0" borderId="35" xfId="66" applyFont="1" applyBorder="1" applyAlignment="1">
      <alignment horizontal="left" vertical="center" wrapText="1"/>
    </xf>
    <xf numFmtId="182" fontId="54" fillId="0" borderId="3" xfId="0" applyNumberFormat="1" applyFont="1" applyBorder="1" applyAlignment="1">
      <alignment horizontal="center" vertical="center" wrapText="1"/>
    </xf>
    <xf numFmtId="1" fontId="58" fillId="0" borderId="4" xfId="0" applyNumberFormat="1" applyFont="1" applyBorder="1" applyAlignment="1">
      <alignment horizontal="left" vertical="center" wrapText="1"/>
    </xf>
    <xf numFmtId="0" fontId="59" fillId="15" borderId="51" xfId="0" applyFont="1" applyFill="1" applyBorder="1" applyAlignment="1">
      <alignment horizontal="center" vertical="center" wrapText="1"/>
    </xf>
    <xf numFmtId="0" fontId="76" fillId="0" borderId="11" xfId="0" applyFont="1" applyBorder="1" applyAlignment="1">
      <alignment horizontal="left" vertical="center" wrapText="1"/>
    </xf>
    <xf numFmtId="0" fontId="58" fillId="0" borderId="11" xfId="0" applyFont="1" applyBorder="1" applyAlignment="1">
      <alignment vertical="center" wrapText="1"/>
    </xf>
    <xf numFmtId="178" fontId="54" fillId="0" borderId="24" xfId="50" applyNumberFormat="1" applyFont="1" applyBorder="1" applyAlignment="1">
      <alignment horizontal="left" vertical="center" wrapText="1"/>
    </xf>
    <xf numFmtId="0" fontId="58" fillId="0" borderId="34" xfId="0" applyFont="1" applyBorder="1" applyAlignment="1">
      <alignment horizontal="left" vertical="center" wrapText="1"/>
    </xf>
    <xf numFmtId="0" fontId="76" fillId="0" borderId="3" xfId="0" applyFont="1" applyBorder="1" applyAlignment="1">
      <alignment horizontal="left" vertical="center" wrapText="1"/>
    </xf>
    <xf numFmtId="0" fontId="77" fillId="0" borderId="3" xfId="0" applyFont="1" applyBorder="1" applyAlignment="1">
      <alignment horizontal="center" vertical="center" wrapText="1"/>
    </xf>
    <xf numFmtId="0" fontId="58" fillId="0" borderId="3" xfId="0" applyFont="1" applyBorder="1" applyAlignment="1">
      <alignment vertical="center" wrapText="1"/>
    </xf>
    <xf numFmtId="178" fontId="54" fillId="0" borderId="13" xfId="50" applyNumberFormat="1" applyFont="1" applyBorder="1" applyAlignment="1">
      <alignment horizontal="left" vertical="center" wrapText="1"/>
    </xf>
    <xf numFmtId="0" fontId="58" fillId="11" borderId="20" xfId="0" applyFont="1" applyFill="1" applyBorder="1" applyAlignment="1">
      <alignment horizontal="left" vertical="center" wrapText="1"/>
    </xf>
    <xf numFmtId="185" fontId="58" fillId="0" borderId="10" xfId="0" applyNumberFormat="1" applyFont="1" applyBorder="1" applyAlignment="1">
      <alignment horizontal="center" vertical="center" wrapText="1"/>
    </xf>
    <xf numFmtId="0" fontId="58" fillId="0" borderId="20" xfId="0" applyFont="1" applyBorder="1" applyAlignment="1">
      <alignment horizontal="left" vertical="center" wrapText="1"/>
    </xf>
    <xf numFmtId="0" fontId="58" fillId="11" borderId="38" xfId="0" applyFont="1" applyFill="1" applyBorder="1" applyAlignment="1">
      <alignment horizontal="left" vertical="center" wrapText="1"/>
    </xf>
    <xf numFmtId="0" fontId="58" fillId="0" borderId="38" xfId="0" applyFont="1" applyBorder="1" applyAlignment="1">
      <alignment vertical="center" wrapText="1"/>
    </xf>
    <xf numFmtId="185" fontId="58" fillId="0" borderId="50" xfId="0" applyNumberFormat="1" applyFont="1" applyBorder="1" applyAlignment="1">
      <alignment horizontal="center" vertical="center" wrapText="1"/>
    </xf>
    <xf numFmtId="175" fontId="54" fillId="0" borderId="38" xfId="0" applyNumberFormat="1" applyFont="1" applyBorder="1" applyAlignment="1">
      <alignment horizontal="center" vertical="center" wrapText="1"/>
    </xf>
    <xf numFmtId="178" fontId="54" fillId="0" borderId="61" xfId="50" applyNumberFormat="1" applyFont="1" applyBorder="1" applyAlignment="1">
      <alignment horizontal="left" vertical="center" wrapText="1"/>
    </xf>
    <xf numFmtId="0" fontId="58" fillId="0" borderId="70" xfId="0" applyFont="1" applyBorder="1" applyAlignment="1">
      <alignment horizontal="left" vertical="center" wrapText="1"/>
    </xf>
    <xf numFmtId="0" fontId="58" fillId="0" borderId="38" xfId="0" applyFont="1" applyBorder="1" applyAlignment="1">
      <alignment horizontal="center" vertical="center" wrapText="1"/>
    </xf>
    <xf numFmtId="0" fontId="49" fillId="0" borderId="19" xfId="66" applyBorder="1" applyAlignment="1">
      <alignment horizontal="left" vertical="center" wrapText="1"/>
    </xf>
    <xf numFmtId="178" fontId="54" fillId="0" borderId="52" xfId="50" applyNumberFormat="1" applyFont="1" applyBorder="1" applyAlignment="1">
      <alignment horizontal="left" vertical="center" wrapText="1"/>
    </xf>
    <xf numFmtId="0" fontId="49" fillId="0" borderId="15" xfId="66" applyBorder="1" applyAlignment="1">
      <alignment horizontal="left" vertical="center" wrapText="1"/>
    </xf>
    <xf numFmtId="2" fontId="55" fillId="11" borderId="3" xfId="0" applyNumberFormat="1" applyFont="1" applyFill="1" applyBorder="1" applyAlignment="1">
      <alignment horizontal="center" vertical="center" wrapText="1"/>
    </xf>
    <xf numFmtId="0" fontId="58" fillId="0" borderId="4" xfId="0" applyFont="1" applyBorder="1" applyAlignment="1">
      <alignment vertical="center" wrapText="1"/>
    </xf>
    <xf numFmtId="0" fontId="58" fillId="0" borderId="21" xfId="0" applyFont="1" applyBorder="1" applyAlignment="1">
      <alignment horizontal="left" vertical="center" wrapText="1"/>
    </xf>
    <xf numFmtId="178" fontId="54" fillId="0" borderId="29" xfId="50" applyNumberFormat="1" applyFont="1" applyBorder="1" applyAlignment="1">
      <alignment horizontal="left" vertical="center" wrapText="1"/>
    </xf>
    <xf numFmtId="0" fontId="49" fillId="0" borderId="13" xfId="66" applyBorder="1" applyAlignment="1">
      <alignment horizontal="left" vertical="center" wrapText="1"/>
    </xf>
    <xf numFmtId="0" fontId="76" fillId="11" borderId="4" xfId="0" applyFont="1" applyFill="1" applyBorder="1" applyAlignment="1">
      <alignment horizontal="left" vertical="center" wrapText="1"/>
    </xf>
    <xf numFmtId="0" fontId="76" fillId="11" borderId="3" xfId="0" applyFont="1" applyFill="1" applyBorder="1" applyAlignment="1">
      <alignment horizontal="left" vertical="center" wrapText="1"/>
    </xf>
    <xf numFmtId="0" fontId="59" fillId="15" borderId="41" xfId="0" applyFont="1" applyFill="1" applyBorder="1" applyAlignment="1" applyProtection="1">
      <alignment horizontal="center" vertical="center"/>
      <protection locked="0"/>
    </xf>
    <xf numFmtId="182" fontId="54" fillId="0" borderId="11" xfId="0" applyNumberFormat="1" applyFont="1" applyBorder="1" applyAlignment="1">
      <alignment horizontal="center" vertical="center" wrapText="1"/>
    </xf>
    <xf numFmtId="1" fontId="54" fillId="0" borderId="32" xfId="0" applyNumberFormat="1" applyFont="1" applyBorder="1" applyAlignment="1">
      <alignment horizontal="center" vertical="center" wrapText="1"/>
    </xf>
    <xf numFmtId="0" fontId="58" fillId="0" borderId="33" xfId="0" applyFont="1" applyBorder="1" applyAlignment="1">
      <alignment horizontal="left" vertical="center" wrapText="1"/>
    </xf>
    <xf numFmtId="0" fontId="77" fillId="11" borderId="11" xfId="0" applyFont="1" applyFill="1" applyBorder="1" applyAlignment="1">
      <alignment horizontal="center" vertical="center" wrapText="1"/>
    </xf>
    <xf numFmtId="0" fontId="77" fillId="11" borderId="4" xfId="0" applyFont="1" applyFill="1" applyBorder="1" applyAlignment="1">
      <alignment horizontal="center" vertical="center" wrapText="1"/>
    </xf>
    <xf numFmtId="2" fontId="54" fillId="25" borderId="10" xfId="0" applyNumberFormat="1" applyFont="1" applyFill="1" applyBorder="1" applyAlignment="1">
      <alignment horizontal="center" vertical="center" wrapText="1"/>
    </xf>
    <xf numFmtId="0" fontId="54" fillId="25" borderId="3" xfId="0" applyFont="1" applyFill="1" applyBorder="1" applyAlignment="1">
      <alignment horizontal="center" vertical="center" wrapText="1"/>
    </xf>
    <xf numFmtId="1" fontId="54" fillId="25" borderId="10" xfId="0" applyNumberFormat="1" applyFont="1" applyFill="1" applyBorder="1" applyAlignment="1">
      <alignment horizontal="left" vertical="center" wrapText="1"/>
    </xf>
    <xf numFmtId="0" fontId="78" fillId="25" borderId="12" xfId="0" applyFont="1" applyFill="1" applyBorder="1" applyAlignment="1">
      <alignment horizontal="left" vertical="center" wrapText="1"/>
    </xf>
    <xf numFmtId="0" fontId="54" fillId="25" borderId="3"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20" xfId="0" applyFont="1" applyFill="1" applyBorder="1" applyAlignment="1">
      <alignment horizontal="center" vertical="center" wrapText="1"/>
    </xf>
    <xf numFmtId="0" fontId="54" fillId="15" borderId="49" xfId="65" applyFont="1" applyFill="1" applyBorder="1" applyAlignment="1" applyProtection="1">
      <alignment horizontal="center" vertical="center" wrapText="1"/>
      <protection locked="0"/>
    </xf>
    <xf numFmtId="0" fontId="54" fillId="15" borderId="44" xfId="65" applyFont="1" applyFill="1" applyBorder="1" applyAlignment="1" applyProtection="1">
      <alignment horizontal="center" vertical="center" wrapText="1"/>
      <protection locked="0"/>
    </xf>
    <xf numFmtId="0" fontId="54" fillId="15" borderId="42" xfId="65" applyFont="1" applyFill="1" applyBorder="1" applyAlignment="1" applyProtection="1">
      <alignment horizontal="center" vertical="center" wrapText="1"/>
      <protection locked="0"/>
    </xf>
    <xf numFmtId="175" fontId="54" fillId="25" borderId="3" xfId="0" applyNumberFormat="1" applyFont="1" applyFill="1" applyBorder="1" applyAlignment="1">
      <alignment horizontal="center" vertical="center" wrapText="1"/>
    </xf>
    <xf numFmtId="1" fontId="54" fillId="25" borderId="3" xfId="0" applyNumberFormat="1" applyFont="1" applyFill="1" applyBorder="1" applyAlignment="1">
      <alignment horizontal="center" vertical="center" wrapText="1"/>
    </xf>
    <xf numFmtId="2" fontId="54" fillId="11" borderId="32" xfId="0" applyNumberFormat="1" applyFont="1" applyFill="1" applyBorder="1" applyAlignment="1">
      <alignment horizontal="center" vertical="center" wrapText="1"/>
    </xf>
    <xf numFmtId="2" fontId="54" fillId="11" borderId="10" xfId="0" applyNumberFormat="1" applyFont="1" applyFill="1" applyBorder="1" applyAlignment="1">
      <alignment horizontal="center" vertical="center" wrapText="1"/>
    </xf>
    <xf numFmtId="0" fontId="56" fillId="15" borderId="59" xfId="0" applyFont="1" applyFill="1" applyBorder="1" applyAlignment="1">
      <alignment horizontal="center" vertical="center"/>
    </xf>
    <xf numFmtId="2" fontId="54" fillId="11" borderId="23" xfId="0" applyNumberFormat="1" applyFont="1" applyFill="1" applyBorder="1" applyAlignment="1">
      <alignment horizontal="center" vertical="center" wrapText="1"/>
    </xf>
    <xf numFmtId="2" fontId="54" fillId="11" borderId="28" xfId="0" applyNumberFormat="1" applyFont="1" applyFill="1" applyBorder="1" applyAlignment="1">
      <alignment horizontal="center" vertical="center" wrapText="1"/>
    </xf>
    <xf numFmtId="178" fontId="54" fillId="11" borderId="25" xfId="50" applyNumberFormat="1" applyFont="1" applyFill="1" applyBorder="1" applyAlignment="1">
      <alignment horizontal="left" vertical="center" wrapText="1"/>
    </xf>
    <xf numFmtId="178" fontId="54" fillId="11" borderId="27" xfId="50" applyNumberFormat="1" applyFont="1" applyFill="1" applyBorder="1" applyAlignment="1">
      <alignment horizontal="left" vertical="center" wrapText="1"/>
    </xf>
    <xf numFmtId="0" fontId="56" fillId="15" borderId="59" xfId="0" applyFont="1" applyFill="1" applyBorder="1" applyAlignment="1">
      <alignment horizontal="left" vertical="center" wrapText="1"/>
    </xf>
    <xf numFmtId="0" fontId="54" fillId="11" borderId="32" xfId="0" applyFont="1" applyFill="1" applyBorder="1" applyAlignment="1">
      <alignment horizontal="left" vertical="center" wrapText="1"/>
    </xf>
    <xf numFmtId="0" fontId="54" fillId="11" borderId="3" xfId="85" applyFont="1" applyFill="1" applyBorder="1" applyAlignment="1">
      <alignment horizontal="center" vertical="center" wrapText="1"/>
    </xf>
    <xf numFmtId="2" fontId="54" fillId="11" borderId="10" xfId="50" applyNumberFormat="1" applyFont="1" applyFill="1" applyBorder="1" applyAlignment="1">
      <alignment horizontal="center" vertical="center" wrapText="1"/>
    </xf>
    <xf numFmtId="2" fontId="54" fillId="11" borderId="14" xfId="5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xf>
    <xf numFmtId="0" fontId="31" fillId="11" borderId="3" xfId="0" applyFont="1" applyFill="1" applyBorder="1" applyAlignment="1">
      <alignment horizontal="left" vertical="top" wrapText="1"/>
    </xf>
    <xf numFmtId="0" fontId="54" fillId="11" borderId="26" xfId="84" applyFont="1" applyFill="1" applyBorder="1" applyAlignment="1">
      <alignment horizontal="left" vertical="center" wrapText="1"/>
    </xf>
    <xf numFmtId="0" fontId="54" fillId="11" borderId="25" xfId="84" applyFont="1" applyFill="1" applyBorder="1" applyAlignment="1">
      <alignment horizontal="left" vertical="center" wrapText="1"/>
    </xf>
    <xf numFmtId="0" fontId="79" fillId="15" borderId="51" xfId="0" applyFont="1" applyFill="1" applyBorder="1" applyAlignment="1">
      <alignment vertical="center" wrapText="1"/>
    </xf>
    <xf numFmtId="0" fontId="80" fillId="11" borderId="42" xfId="66" applyFont="1" applyFill="1" applyBorder="1" applyAlignment="1">
      <alignment vertical="center" wrapText="1"/>
    </xf>
    <xf numFmtId="0" fontId="80" fillId="11" borderId="44" xfId="66" applyFont="1" applyFill="1" applyBorder="1" applyAlignment="1">
      <alignment vertical="center" wrapText="1"/>
    </xf>
    <xf numFmtId="0" fontId="80" fillId="0" borderId="49" xfId="66" applyFont="1" applyBorder="1" applyAlignment="1">
      <alignment horizontal="left" vertical="center"/>
    </xf>
    <xf numFmtId="0" fontId="58" fillId="11" borderId="30" xfId="0" applyFont="1" applyFill="1" applyBorder="1" applyAlignment="1">
      <alignment horizontal="left" vertical="center" wrapText="1"/>
    </xf>
    <xf numFmtId="0" fontId="54" fillId="11" borderId="19" xfId="0" applyFont="1" applyFill="1" applyBorder="1" applyAlignment="1">
      <alignment horizontal="center" vertical="center" wrapText="1"/>
    </xf>
    <xf numFmtId="0" fontId="58" fillId="11" borderId="73" xfId="0" applyFont="1" applyFill="1" applyBorder="1" applyAlignment="1">
      <alignment horizontal="left" vertical="center" wrapText="1"/>
    </xf>
    <xf numFmtId="0" fontId="69" fillId="11" borderId="42" xfId="66" applyFont="1" applyFill="1" applyBorder="1" applyAlignment="1">
      <alignment vertical="center" wrapText="1"/>
    </xf>
    <xf numFmtId="0" fontId="31" fillId="11" borderId="11" xfId="0" applyFont="1" applyFill="1" applyBorder="1" applyAlignment="1">
      <alignment wrapText="1"/>
    </xf>
    <xf numFmtId="0" fontId="54" fillId="11" borderId="74" xfId="0" applyFont="1" applyFill="1" applyBorder="1" applyAlignment="1">
      <alignment horizontal="center" vertical="center" wrapText="1"/>
    </xf>
    <xf numFmtId="0" fontId="31" fillId="11" borderId="3" xfId="0" applyFont="1" applyFill="1" applyBorder="1" applyAlignment="1">
      <alignment horizontal="left" vertical="center" wrapText="1"/>
    </xf>
    <xf numFmtId="0" fontId="74" fillId="11" borderId="3" xfId="0" applyFont="1" applyFill="1" applyBorder="1" applyAlignment="1">
      <alignment horizontal="left" vertical="center" wrapText="1"/>
    </xf>
    <xf numFmtId="0" fontId="54" fillId="11" borderId="63" xfId="0" applyFont="1" applyFill="1" applyBorder="1" applyAlignment="1">
      <alignment horizontal="center" vertical="center" wrapText="1"/>
    </xf>
    <xf numFmtId="0" fontId="58" fillId="0" borderId="33" xfId="66" applyFont="1" applyBorder="1" applyAlignment="1">
      <alignment horizontal="left" vertical="center" wrapText="1"/>
    </xf>
    <xf numFmtId="0" fontId="54" fillId="11" borderId="13" xfId="0" applyFont="1" applyFill="1" applyBorder="1" applyAlignment="1">
      <alignment horizontal="center" vertical="center" wrapText="1"/>
    </xf>
    <xf numFmtId="0" fontId="58" fillId="0" borderId="47" xfId="0" applyFont="1" applyBorder="1" applyAlignment="1">
      <alignment horizontal="left" vertical="center" wrapText="1"/>
    </xf>
    <xf numFmtId="0" fontId="58" fillId="0" borderId="67" xfId="0" applyFont="1" applyBorder="1" applyAlignment="1">
      <alignment horizontal="left" vertical="center" wrapText="1"/>
    </xf>
    <xf numFmtId="0" fontId="54" fillId="11" borderId="75" xfId="71" applyFont="1" applyFill="1" applyBorder="1" applyAlignment="1">
      <alignment horizontal="center" vertical="center" wrapText="1"/>
    </xf>
    <xf numFmtId="0" fontId="54" fillId="11" borderId="67" xfId="0" applyFont="1" applyFill="1" applyBorder="1" applyAlignment="1">
      <alignment horizontal="center" vertical="center"/>
    </xf>
    <xf numFmtId="0" fontId="54" fillId="0" borderId="67" xfId="0" applyFont="1" applyBorder="1" applyAlignment="1">
      <alignment horizontal="left" vertical="center" wrapText="1"/>
    </xf>
    <xf numFmtId="0" fontId="54" fillId="11" borderId="48" xfId="0" applyFont="1" applyFill="1" applyBorder="1" applyAlignment="1">
      <alignment horizontal="center" vertical="center" wrapText="1"/>
    </xf>
    <xf numFmtId="2" fontId="54" fillId="0" borderId="47" xfId="50" applyNumberFormat="1" applyFont="1" applyBorder="1" applyAlignment="1">
      <alignment horizontal="center" vertical="center" wrapText="1"/>
    </xf>
    <xf numFmtId="0" fontId="54" fillId="0" borderId="67" xfId="0" applyFont="1" applyBorder="1" applyAlignment="1">
      <alignment horizontal="center" vertical="center" wrapText="1"/>
    </xf>
    <xf numFmtId="178" fontId="54" fillId="0" borderId="75" xfId="50" applyNumberFormat="1" applyFont="1" applyBorder="1" applyAlignment="1">
      <alignment horizontal="left" vertical="center" wrapText="1"/>
    </xf>
    <xf numFmtId="0" fontId="54" fillId="0" borderId="47" xfId="0" applyFont="1" applyBorder="1" applyAlignment="1">
      <alignment horizontal="left" vertical="center" wrapText="1"/>
    </xf>
    <xf numFmtId="0" fontId="54" fillId="0" borderId="68" xfId="0" applyFont="1" applyBorder="1" applyAlignment="1">
      <alignment horizontal="center" vertical="center" wrapText="1"/>
    </xf>
    <xf numFmtId="0" fontId="54" fillId="0" borderId="75" xfId="0" applyFont="1" applyBorder="1" applyAlignment="1">
      <alignment horizontal="center" vertical="center" wrapText="1"/>
    </xf>
    <xf numFmtId="0" fontId="49" fillId="11" borderId="46" xfId="66" applyFill="1" applyBorder="1" applyAlignment="1">
      <alignment vertical="center" wrapText="1"/>
    </xf>
    <xf numFmtId="182" fontId="55" fillId="0" borderId="11" xfId="0" applyNumberFormat="1" applyFont="1" applyBorder="1" applyAlignment="1">
      <alignment horizontal="center" vertical="center" wrapText="1"/>
    </xf>
    <xf numFmtId="182" fontId="55" fillId="0" borderId="3" xfId="0" applyNumberFormat="1" applyFont="1" applyBorder="1" applyAlignment="1">
      <alignment horizontal="center" vertical="center" wrapText="1"/>
    </xf>
    <xf numFmtId="182" fontId="55" fillId="0" borderId="4" xfId="0" applyNumberFormat="1" applyFont="1" applyBorder="1" applyAlignment="1">
      <alignment horizontal="center" vertical="center" wrapText="1"/>
    </xf>
    <xf numFmtId="182" fontId="56" fillId="15" borderId="40" xfId="0" applyNumberFormat="1" applyFont="1" applyFill="1" applyBorder="1" applyAlignment="1">
      <alignment horizontal="center" vertical="center"/>
    </xf>
    <xf numFmtId="182" fontId="54" fillId="0" borderId="4" xfId="0" applyNumberFormat="1" applyFont="1" applyBorder="1" applyAlignment="1">
      <alignment horizontal="center" vertical="center" wrapText="1"/>
    </xf>
    <xf numFmtId="182" fontId="59" fillId="15" borderId="40" xfId="0" applyNumberFormat="1" applyFont="1" applyFill="1" applyBorder="1" applyAlignment="1">
      <alignment horizontal="center" vertical="center"/>
    </xf>
    <xf numFmtId="182" fontId="54" fillId="0" borderId="17" xfId="0" applyNumberFormat="1" applyFont="1" applyBorder="1" applyAlignment="1">
      <alignment horizontal="center" vertical="center" wrapText="1"/>
    </xf>
    <xf numFmtId="182" fontId="55" fillId="0" borderId="17" xfId="0" applyNumberFormat="1" applyFont="1" applyBorder="1" applyAlignment="1">
      <alignment horizontal="center" vertical="center" wrapText="1"/>
    </xf>
    <xf numFmtId="182" fontId="54" fillId="0" borderId="5" xfId="0" applyNumberFormat="1" applyFont="1" applyBorder="1" applyAlignment="1">
      <alignment horizontal="center" vertical="center" wrapText="1"/>
    </xf>
    <xf numFmtId="182" fontId="56" fillId="14" borderId="59" xfId="0" applyNumberFormat="1" applyFont="1" applyFill="1" applyBorder="1" applyAlignment="1">
      <alignment horizontal="center" vertical="center"/>
    </xf>
    <xf numFmtId="182" fontId="56" fillId="15" borderId="59" xfId="0" applyNumberFormat="1" applyFont="1" applyFill="1" applyBorder="1" applyAlignment="1">
      <alignment horizontal="center" vertical="center"/>
    </xf>
    <xf numFmtId="182" fontId="54" fillId="11" borderId="9" xfId="0" applyNumberFormat="1" applyFont="1" applyFill="1" applyBorder="1" applyAlignment="1">
      <alignment horizontal="center" vertical="center"/>
    </xf>
    <xf numFmtId="182" fontId="54" fillId="11" borderId="5" xfId="0" applyNumberFormat="1" applyFont="1" applyFill="1" applyBorder="1" applyAlignment="1">
      <alignment horizontal="center" vertical="center"/>
    </xf>
    <xf numFmtId="182" fontId="56" fillId="15" borderId="41" xfId="0" applyNumberFormat="1" applyFont="1" applyFill="1" applyBorder="1" applyAlignment="1">
      <alignment horizontal="center" vertical="center"/>
    </xf>
    <xf numFmtId="182" fontId="54" fillId="0" borderId="9" xfId="0" applyNumberFormat="1" applyFont="1" applyBorder="1" applyAlignment="1">
      <alignment horizontal="center" vertical="center"/>
    </xf>
    <xf numFmtId="182" fontId="54" fillId="0" borderId="3" xfId="0" applyNumberFormat="1" applyFont="1" applyBorder="1" applyAlignment="1">
      <alignment horizontal="center" vertical="center"/>
    </xf>
    <xf numFmtId="182" fontId="54" fillId="0" borderId="5" xfId="0" applyNumberFormat="1" applyFont="1" applyBorder="1" applyAlignment="1">
      <alignment horizontal="center" vertical="center"/>
    </xf>
    <xf numFmtId="182" fontId="54" fillId="0" borderId="11" xfId="0" applyNumberFormat="1" applyFont="1" applyBorder="1" applyAlignment="1">
      <alignment horizontal="center" vertical="center"/>
    </xf>
    <xf numFmtId="182" fontId="54" fillId="0" borderId="11" xfId="84" applyNumberFormat="1" applyFont="1" applyBorder="1" applyAlignment="1">
      <alignment horizontal="center" vertical="center" wrapText="1"/>
    </xf>
    <xf numFmtId="182" fontId="54"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54" fillId="11" borderId="4" xfId="0" applyNumberFormat="1" applyFont="1" applyFill="1" applyBorder="1" applyAlignment="1">
      <alignment horizontal="center" vertical="center"/>
    </xf>
    <xf numFmtId="182" fontId="54" fillId="11" borderId="11" xfId="0" applyNumberFormat="1" applyFont="1" applyFill="1" applyBorder="1" applyAlignment="1">
      <alignment horizontal="center" vertical="center"/>
    </xf>
    <xf numFmtId="182" fontId="54" fillId="0" borderId="4" xfId="84" applyNumberFormat="1" applyFont="1" applyBorder="1" applyAlignment="1">
      <alignment horizontal="center" vertical="center" wrapText="1"/>
    </xf>
    <xf numFmtId="182" fontId="63" fillId="14" borderId="59" xfId="0" applyNumberFormat="1" applyFont="1" applyFill="1" applyBorder="1" applyAlignment="1" applyProtection="1">
      <alignment horizontal="center" vertical="center" wrapText="1"/>
      <protection locked="0"/>
    </xf>
    <xf numFmtId="182" fontId="54" fillId="0" borderId="9" xfId="0" applyNumberFormat="1" applyFont="1" applyBorder="1" applyAlignment="1">
      <alignment horizontal="center" vertical="center" wrapText="1"/>
    </xf>
    <xf numFmtId="182" fontId="31" fillId="24" borderId="97" xfId="0" applyNumberFormat="1" applyFont="1" applyFill="1" applyBorder="1" applyAlignment="1">
      <alignment horizontal="center" vertical="center" wrapText="1"/>
    </xf>
    <xf numFmtId="182" fontId="55" fillId="11" borderId="3" xfId="0" applyNumberFormat="1" applyFont="1" applyFill="1" applyBorder="1" applyAlignment="1">
      <alignment horizontal="center" vertical="center" wrapText="1"/>
    </xf>
    <xf numFmtId="182" fontId="54" fillId="25" borderId="3" xfId="0" applyNumberFormat="1" applyFont="1" applyFill="1" applyBorder="1" applyAlignment="1">
      <alignment horizontal="center" vertical="center" wrapText="1"/>
    </xf>
    <xf numFmtId="182" fontId="63" fillId="13" borderId="59" xfId="0" applyNumberFormat="1" applyFont="1" applyFill="1" applyBorder="1" applyAlignment="1" applyProtection="1">
      <alignment horizontal="center" vertical="center" wrapText="1"/>
      <protection locked="0"/>
    </xf>
    <xf numFmtId="182" fontId="55" fillId="0" borderId="3" xfId="0" applyNumberFormat="1" applyFont="1" applyBorder="1" applyAlignment="1">
      <alignment horizontal="center" vertical="center"/>
    </xf>
    <xf numFmtId="182" fontId="63" fillId="13" borderId="40" xfId="0" applyNumberFormat="1" applyFont="1" applyFill="1" applyBorder="1" applyAlignment="1" applyProtection="1">
      <alignment horizontal="center" vertical="center" wrapText="1"/>
      <protection locked="0"/>
    </xf>
    <xf numFmtId="182" fontId="63" fillId="14" borderId="41" xfId="0" applyNumberFormat="1" applyFont="1" applyFill="1" applyBorder="1" applyAlignment="1" applyProtection="1">
      <alignment horizontal="center" vertical="center" wrapText="1"/>
      <protection locked="0"/>
    </xf>
    <xf numFmtId="182" fontId="63" fillId="14" borderId="40" xfId="0" applyNumberFormat="1" applyFont="1" applyFill="1" applyBorder="1" applyAlignment="1" applyProtection="1">
      <alignment horizontal="center" vertical="center" wrapText="1"/>
      <protection locked="0"/>
    </xf>
    <xf numFmtId="182" fontId="54" fillId="0" borderId="67" xfId="0" applyNumberFormat="1" applyFont="1" applyBorder="1" applyAlignment="1">
      <alignment horizontal="center" vertical="center" wrapText="1"/>
    </xf>
    <xf numFmtId="182" fontId="58" fillId="0" borderId="38" xfId="0" applyNumberFormat="1" applyFont="1" applyBorder="1" applyAlignment="1">
      <alignment horizontal="center" vertical="center" wrapText="1"/>
    </xf>
    <xf numFmtId="182" fontId="58" fillId="0" borderId="3" xfId="0" applyNumberFormat="1" applyFont="1" applyBorder="1" applyAlignment="1">
      <alignment horizontal="center" vertical="center" wrapText="1"/>
    </xf>
    <xf numFmtId="182" fontId="58" fillId="11" borderId="3" xfId="0" applyNumberFormat="1" applyFont="1" applyFill="1" applyBorder="1" applyAlignment="1">
      <alignment horizontal="center" vertical="center" wrapText="1"/>
    </xf>
    <xf numFmtId="182" fontId="58" fillId="0" borderId="17" xfId="0" applyNumberFormat="1" applyFont="1" applyBorder="1" applyAlignment="1">
      <alignment horizontal="center" vertical="center"/>
    </xf>
    <xf numFmtId="1" fontId="49" fillId="15" borderId="56" xfId="66" applyNumberFormat="1" applyFill="1" applyBorder="1" applyAlignment="1" applyProtection="1">
      <alignment horizontal="left" vertical="center"/>
      <protection hidden="1"/>
    </xf>
    <xf numFmtId="1" fontId="49" fillId="13" borderId="65" xfId="66" applyNumberFormat="1" applyFill="1" applyBorder="1" applyAlignment="1" applyProtection="1">
      <alignment horizontal="left" vertical="center"/>
      <protection hidden="1"/>
    </xf>
    <xf numFmtId="1" fontId="49" fillId="15" borderId="7" xfId="66" applyNumberFormat="1" applyFill="1" applyBorder="1" applyAlignment="1" applyProtection="1">
      <alignment horizontal="left" vertical="center"/>
      <protection hidden="1"/>
    </xf>
    <xf numFmtId="1" fontId="49" fillId="15" borderId="53" xfId="66" applyNumberFormat="1" applyFill="1" applyBorder="1" applyAlignment="1" applyProtection="1">
      <alignment horizontal="left" vertical="center"/>
      <protection hidden="1"/>
    </xf>
    <xf numFmtId="1" fontId="49" fillId="15" borderId="54" xfId="66" applyNumberFormat="1" applyFill="1" applyBorder="1" applyAlignment="1" applyProtection="1">
      <alignment horizontal="left" vertical="center"/>
      <protection hidden="1"/>
    </xf>
    <xf numFmtId="1" fontId="49" fillId="15" borderId="57" xfId="66" applyNumberFormat="1" applyFill="1" applyBorder="1" applyAlignment="1" applyProtection="1">
      <alignment horizontal="left" vertical="center"/>
      <protection hidden="1"/>
    </xf>
    <xf numFmtId="0" fontId="55" fillId="11" borderId="10" xfId="0" applyFont="1" applyFill="1" applyBorder="1" applyAlignment="1">
      <alignment horizontal="left" vertical="center" wrapText="1"/>
    </xf>
    <xf numFmtId="0" fontId="71" fillId="19" borderId="53" xfId="0" applyFont="1" applyFill="1" applyBorder="1" applyAlignment="1" applyProtection="1">
      <alignment horizontal="center" vertical="center" wrapText="1"/>
      <protection locked="0"/>
    </xf>
    <xf numFmtId="0" fontId="71" fillId="0" borderId="13" xfId="0" applyFont="1" applyBorder="1" applyAlignment="1">
      <alignment horizontal="center" vertical="center" wrapText="1"/>
    </xf>
    <xf numFmtId="3" fontId="55" fillId="11" borderId="34" xfId="0" applyNumberFormat="1" applyFont="1" applyFill="1" applyBorder="1" applyAlignment="1">
      <alignment horizontal="center" vertical="center"/>
    </xf>
    <xf numFmtId="0" fontId="41" fillId="11" borderId="11" xfId="0" applyFont="1" applyFill="1" applyBorder="1" applyAlignment="1">
      <alignment horizontal="center" vertical="center" wrapText="1"/>
    </xf>
    <xf numFmtId="184" fontId="71" fillId="11" borderId="11" xfId="0" applyNumberFormat="1" applyFont="1" applyFill="1" applyBorder="1" applyAlignment="1">
      <alignment horizontal="center" vertical="center" wrapText="1"/>
    </xf>
    <xf numFmtId="0" fontId="71" fillId="11" borderId="11" xfId="0" applyFont="1" applyFill="1" applyBorder="1" applyAlignment="1">
      <alignment horizontal="center" vertical="center" wrapText="1"/>
    </xf>
    <xf numFmtId="2" fontId="0" fillId="0" borderId="0" xfId="0" applyNumberFormat="1"/>
    <xf numFmtId="0" fontId="57" fillId="17" borderId="89" xfId="0" applyFont="1" applyFill="1" applyBorder="1" applyAlignment="1" applyProtection="1">
      <alignment horizontal="center" vertical="center" wrapText="1"/>
      <protection locked="0"/>
    </xf>
    <xf numFmtId="0" fontId="71" fillId="0" borderId="3" xfId="71" applyFont="1" applyBorder="1" applyAlignment="1">
      <alignment horizontal="center" vertical="center" wrapText="1"/>
    </xf>
    <xf numFmtId="0" fontId="31" fillId="0" borderId="3" xfId="71" applyFont="1" applyBorder="1" applyAlignment="1">
      <alignment horizontal="center" vertical="center" wrapText="1"/>
    </xf>
    <xf numFmtId="0" fontId="58" fillId="11" borderId="5" xfId="0" applyFont="1" applyFill="1" applyBorder="1" applyAlignment="1">
      <alignment horizontal="left" vertical="center" wrapText="1"/>
    </xf>
    <xf numFmtId="0" fontId="58" fillId="0" borderId="5" xfId="0" applyFont="1" applyBorder="1" applyAlignment="1">
      <alignment horizontal="center" vertical="center" wrapText="1"/>
    </xf>
    <xf numFmtId="185" fontId="58" fillId="0" borderId="28" xfId="0" applyNumberFormat="1" applyFont="1" applyBorder="1" applyAlignment="1">
      <alignment horizontal="center" vertical="center" wrapText="1"/>
    </xf>
    <xf numFmtId="0" fontId="58" fillId="0" borderId="37" xfId="0" applyFont="1" applyBorder="1" applyAlignment="1">
      <alignment horizontal="left" vertical="center" wrapText="1"/>
    </xf>
    <xf numFmtId="0" fontId="58" fillId="11" borderId="5" xfId="0" applyFont="1" applyFill="1" applyBorder="1" applyAlignment="1">
      <alignment horizontal="center" vertical="center" wrapText="1"/>
    </xf>
    <xf numFmtId="0" fontId="49" fillId="0" borderId="29" xfId="66" applyBorder="1" applyAlignment="1">
      <alignment horizontal="left" vertical="center" wrapText="1"/>
    </xf>
    <xf numFmtId="0" fontId="55" fillId="0" borderId="14" xfId="0" applyFont="1" applyBorder="1" applyAlignment="1">
      <alignment horizontal="center" vertical="center" wrapText="1"/>
    </xf>
    <xf numFmtId="182" fontId="55" fillId="0" borderId="5" xfId="0" applyNumberFormat="1" applyFont="1" applyBorder="1" applyAlignment="1">
      <alignment horizontal="center" vertical="center" wrapText="1"/>
    </xf>
    <xf numFmtId="0" fontId="49" fillId="12" borderId="104" xfId="66" applyFill="1" applyBorder="1" applyAlignment="1">
      <alignment horizontal="left" vertical="center" wrapText="1"/>
    </xf>
    <xf numFmtId="0" fontId="55" fillId="11" borderId="55" xfId="66" applyFont="1" applyFill="1" applyBorder="1" applyAlignment="1">
      <alignment vertical="center" wrapText="1"/>
    </xf>
    <xf numFmtId="0" fontId="55" fillId="11" borderId="54" xfId="66" applyFont="1" applyFill="1" applyBorder="1" applyAlignment="1">
      <alignment vertical="center" wrapText="1"/>
    </xf>
    <xf numFmtId="0" fontId="55" fillId="11" borderId="104" xfId="66" applyFont="1" applyFill="1" applyBorder="1" applyAlignment="1">
      <alignment vertical="center" wrapText="1"/>
    </xf>
    <xf numFmtId="0" fontId="55" fillId="11" borderId="23" xfId="0" applyFont="1" applyFill="1" applyBorder="1" applyAlignment="1">
      <alignment horizontal="center" vertical="center" wrapText="1"/>
    </xf>
    <xf numFmtId="0" fontId="49" fillId="12" borderId="54" xfId="66" applyFill="1" applyBorder="1" applyAlignment="1">
      <alignment horizontal="left" vertical="center" wrapText="1"/>
    </xf>
    <xf numFmtId="181" fontId="58" fillId="0" borderId="3" xfId="0" applyNumberFormat="1" applyFont="1" applyBorder="1" applyAlignment="1">
      <alignment horizontal="center" vertical="center" wrapText="1"/>
    </xf>
    <xf numFmtId="181" fontId="58" fillId="0" borderId="38" xfId="0" applyNumberFormat="1" applyFont="1" applyBorder="1" applyAlignment="1">
      <alignment horizontal="center" vertical="center" wrapText="1"/>
    </xf>
    <xf numFmtId="186" fontId="58" fillId="0" borderId="50" xfId="0" applyNumberFormat="1" applyFont="1" applyBorder="1" applyAlignment="1">
      <alignment horizontal="center" vertical="center" wrapText="1"/>
    </xf>
    <xf numFmtId="187" fontId="54" fillId="0" borderId="30" xfId="50" applyNumberFormat="1" applyFont="1" applyBorder="1" applyAlignment="1">
      <alignment horizontal="left" vertical="center" wrapText="1"/>
    </xf>
    <xf numFmtId="187" fontId="54" fillId="0" borderId="25" xfId="50" applyNumberFormat="1" applyFont="1" applyBorder="1" applyAlignment="1">
      <alignment horizontal="left" vertical="center" wrapText="1"/>
    </xf>
    <xf numFmtId="187" fontId="54" fillId="0" borderId="12" xfId="50" applyNumberFormat="1" applyFont="1" applyBorder="1" applyAlignment="1">
      <alignment horizontal="left" vertical="center" wrapText="1"/>
    </xf>
    <xf numFmtId="187" fontId="54" fillId="0" borderId="26" xfId="50" applyNumberFormat="1" applyFont="1" applyBorder="1" applyAlignment="1">
      <alignment horizontal="left" vertical="center" wrapText="1"/>
    </xf>
    <xf numFmtId="187" fontId="54" fillId="0" borderId="61" xfId="50" applyNumberFormat="1" applyFont="1" applyBorder="1" applyAlignment="1">
      <alignment horizontal="left" vertical="center" wrapText="1"/>
    </xf>
    <xf numFmtId="187" fontId="54" fillId="0" borderId="15" xfId="50" applyNumberFormat="1" applyFont="1" applyBorder="1" applyAlignment="1">
      <alignment horizontal="left" vertical="center" wrapText="1"/>
    </xf>
    <xf numFmtId="0" fontId="58" fillId="0" borderId="15" xfId="0" applyFont="1" applyBorder="1" applyAlignment="1">
      <alignment horizontal="center" vertical="center" wrapText="1"/>
    </xf>
    <xf numFmtId="0" fontId="58" fillId="0" borderId="15" xfId="66" applyFont="1" applyBorder="1" applyAlignment="1">
      <alignment horizontal="left" vertical="center" wrapText="1"/>
    </xf>
    <xf numFmtId="0" fontId="58" fillId="0" borderId="19" xfId="66" applyFont="1" applyBorder="1" applyAlignment="1">
      <alignment horizontal="left" vertical="center" wrapText="1"/>
    </xf>
    <xf numFmtId="187" fontId="54" fillId="0" borderId="52" xfId="50" applyNumberFormat="1" applyFont="1" applyBorder="1" applyAlignment="1">
      <alignment horizontal="left" vertical="center" wrapText="1"/>
    </xf>
    <xf numFmtId="1" fontId="31" fillId="11" borderId="3" xfId="0" applyNumberFormat="1" applyFont="1" applyFill="1" applyBorder="1" applyAlignment="1">
      <alignment horizontal="center" vertical="center" wrapText="1"/>
    </xf>
    <xf numFmtId="188" fontId="68" fillId="14" borderId="87" xfId="0" applyNumberFormat="1" applyFont="1" applyFill="1" applyBorder="1" applyAlignment="1">
      <alignment horizontal="left" vertical="center"/>
    </xf>
    <xf numFmtId="43" fontId="68" fillId="14" borderId="96" xfId="116" applyFont="1" applyFill="1" applyBorder="1" applyAlignment="1">
      <alignment horizontal="center" vertical="center"/>
    </xf>
    <xf numFmtId="43" fontId="68" fillId="14" borderId="87" xfId="116" applyFont="1" applyFill="1" applyBorder="1" applyAlignment="1">
      <alignment horizontal="center" vertical="center"/>
    </xf>
    <xf numFmtId="43" fontId="68" fillId="15" borderId="96" xfId="116" applyFont="1" applyFill="1" applyBorder="1" applyAlignment="1">
      <alignment horizontal="center" vertical="center"/>
    </xf>
    <xf numFmtId="182" fontId="54" fillId="0" borderId="27" xfId="0" applyNumberFormat="1" applyFont="1" applyBorder="1" applyAlignment="1">
      <alignment horizontal="center" vertical="center"/>
    </xf>
    <xf numFmtId="180" fontId="68" fillId="19" borderId="96" xfId="0" applyNumberFormat="1" applyFont="1" applyFill="1" applyBorder="1" applyAlignment="1">
      <alignment horizontal="center" vertical="center"/>
    </xf>
    <xf numFmtId="0" fontId="68" fillId="17" borderId="89" xfId="0" applyFont="1" applyFill="1" applyBorder="1" applyAlignment="1">
      <alignment horizontal="center" vertical="center" wrapText="1"/>
    </xf>
    <xf numFmtId="43" fontId="68" fillId="19" borderId="105" xfId="116" quotePrefix="1" applyFont="1" applyFill="1" applyBorder="1" applyAlignment="1">
      <alignment horizontal="center" vertical="center"/>
    </xf>
    <xf numFmtId="43" fontId="68" fillId="19" borderId="106" xfId="116" quotePrefix="1" applyFont="1" applyFill="1" applyBorder="1" applyAlignment="1">
      <alignment horizontal="center" vertical="center"/>
    </xf>
    <xf numFmtId="1" fontId="68" fillId="22" borderId="86" xfId="0" applyNumberFormat="1" applyFont="1" applyFill="1" applyBorder="1" applyAlignment="1">
      <alignment horizontal="left" vertical="center"/>
    </xf>
    <xf numFmtId="43" fontId="68" fillId="22" borderId="92" xfId="116" applyFont="1" applyFill="1" applyBorder="1" applyAlignment="1">
      <alignment horizontal="center" vertical="center"/>
    </xf>
    <xf numFmtId="43" fontId="68" fillId="22" borderId="89" xfId="116" applyFont="1" applyFill="1" applyBorder="1" applyAlignment="1">
      <alignment horizontal="center" vertical="center"/>
    </xf>
    <xf numFmtId="43" fontId="68" fillId="22" borderId="108" xfId="116" applyFont="1" applyFill="1" applyBorder="1" applyAlignment="1">
      <alignment horizontal="center" vertical="center"/>
    </xf>
    <xf numFmtId="2" fontId="71" fillId="11" borderId="3" xfId="0" applyNumberFormat="1" applyFont="1" applyFill="1" applyBorder="1" applyAlignment="1">
      <alignment horizontal="center" vertical="center" wrapText="1"/>
    </xf>
    <xf numFmtId="1" fontId="71" fillId="11" borderId="3" xfId="0" applyNumberFormat="1" applyFont="1" applyFill="1" applyBorder="1" applyAlignment="1">
      <alignment horizontal="center" vertical="center" wrapText="1"/>
    </xf>
    <xf numFmtId="176" fontId="71" fillId="11" borderId="3" xfId="0" applyNumberFormat="1" applyFont="1" applyFill="1" applyBorder="1" applyAlignment="1">
      <alignment horizontal="center" vertical="center" wrapText="1"/>
    </xf>
    <xf numFmtId="0" fontId="71" fillId="11" borderId="15" xfId="0" applyFont="1" applyFill="1" applyBorder="1" applyAlignment="1">
      <alignment horizontal="center" vertical="center" wrapText="1"/>
    </xf>
    <xf numFmtId="3" fontId="55" fillId="11" borderId="21" xfId="0" applyNumberFormat="1" applyFont="1" applyFill="1" applyBorder="1" applyAlignment="1">
      <alignment horizontal="center" vertical="center"/>
    </xf>
    <xf numFmtId="0" fontId="41" fillId="11" borderId="4" xfId="0" applyFont="1" applyFill="1" applyBorder="1" applyAlignment="1">
      <alignment horizontal="center" vertical="center" wrapText="1"/>
    </xf>
    <xf numFmtId="184" fontId="71" fillId="11" borderId="4" xfId="0" applyNumberFormat="1" applyFont="1" applyFill="1" applyBorder="1" applyAlignment="1">
      <alignment horizontal="center" vertical="center" wrapText="1"/>
    </xf>
    <xf numFmtId="2" fontId="71" fillId="11" borderId="4" xfId="0" applyNumberFormat="1" applyFont="1" applyFill="1" applyBorder="1" applyAlignment="1">
      <alignment horizontal="center" vertical="center" wrapText="1"/>
    </xf>
    <xf numFmtId="1" fontId="71" fillId="11" borderId="4" xfId="0" applyNumberFormat="1" applyFont="1" applyFill="1" applyBorder="1" applyAlignment="1">
      <alignment horizontal="center" vertical="center" wrapText="1"/>
    </xf>
    <xf numFmtId="176" fontId="71" fillId="11" borderId="4" xfId="0" applyNumberFormat="1" applyFont="1" applyFill="1" applyBorder="1" applyAlignment="1">
      <alignment horizontal="center" vertical="center" wrapText="1"/>
    </xf>
    <xf numFmtId="0" fontId="71" fillId="11" borderId="19" xfId="0" applyFont="1" applyFill="1" applyBorder="1" applyAlignment="1">
      <alignment horizontal="center" vertical="center" wrapText="1"/>
    </xf>
    <xf numFmtId="180" fontId="68" fillId="23" borderId="87" xfId="0" applyNumberFormat="1" applyFont="1" applyFill="1" applyBorder="1" applyAlignment="1">
      <alignment horizontal="left" vertical="center"/>
    </xf>
    <xf numFmtId="2" fontId="68" fillId="23" borderId="87" xfId="0" applyNumberFormat="1" applyFont="1" applyFill="1" applyBorder="1" applyAlignment="1">
      <alignment horizontal="right" vertical="center"/>
    </xf>
    <xf numFmtId="43" fontId="68" fillId="19" borderId="86" xfId="116" applyFont="1" applyFill="1" applyBorder="1" applyAlignment="1">
      <alignment horizontal="center" vertical="center"/>
    </xf>
    <xf numFmtId="43" fontId="68" fillId="23" borderId="109" xfId="116" applyFont="1" applyFill="1" applyBorder="1" applyAlignment="1">
      <alignment horizontal="center" vertical="center"/>
    </xf>
    <xf numFmtId="180" fontId="68" fillId="23" borderId="96" xfId="0" applyNumberFormat="1" applyFont="1" applyFill="1" applyBorder="1" applyAlignment="1">
      <alignment horizontal="left" vertical="center"/>
    </xf>
    <xf numFmtId="43" fontId="68" fillId="0" borderId="0" xfId="116" applyFont="1" applyFill="1" applyBorder="1" applyAlignment="1">
      <alignment horizontal="center" vertical="center"/>
    </xf>
    <xf numFmtId="180" fontId="68" fillId="22" borderId="98" xfId="0" applyNumberFormat="1" applyFont="1" applyFill="1" applyBorder="1" applyAlignment="1">
      <alignment horizontal="center" vertical="center"/>
    </xf>
    <xf numFmtId="180" fontId="68" fillId="22" borderId="89" xfId="0" applyNumberFormat="1" applyFont="1" applyFill="1" applyBorder="1" applyAlignment="1">
      <alignment horizontal="center" vertical="center"/>
    </xf>
    <xf numFmtId="1" fontId="68" fillId="19" borderId="93" xfId="0" applyNumberFormat="1" applyFont="1" applyFill="1" applyBorder="1" applyAlignment="1">
      <alignment horizontal="left" vertical="center"/>
    </xf>
    <xf numFmtId="0" fontId="55" fillId="0" borderId="26" xfId="0" applyFont="1" applyBorder="1" applyAlignment="1">
      <alignment horizontal="center" vertical="center" wrapText="1"/>
    </xf>
    <xf numFmtId="0" fontId="55" fillId="0" borderId="5" xfId="0" applyFont="1" applyBorder="1" applyAlignment="1">
      <alignment horizontal="left" vertical="center" wrapText="1"/>
    </xf>
    <xf numFmtId="0" fontId="76" fillId="0" borderId="21" xfId="0" applyFont="1" applyBorder="1" applyAlignment="1">
      <alignment horizontal="center" vertical="center" wrapText="1"/>
    </xf>
    <xf numFmtId="0" fontId="55" fillId="0" borderId="110" xfId="0" applyFont="1" applyBorder="1" applyAlignment="1">
      <alignment horizontal="left" vertical="center" wrapText="1"/>
    </xf>
    <xf numFmtId="2" fontId="54" fillId="0" borderId="18" xfId="0" applyNumberFormat="1" applyFont="1" applyBorder="1" applyAlignment="1">
      <alignment horizontal="center" vertical="center" wrapText="1"/>
    </xf>
    <xf numFmtId="1" fontId="62" fillId="15" borderId="40" xfId="0" applyNumberFormat="1" applyFont="1" applyFill="1" applyBorder="1" applyAlignment="1">
      <alignment horizontal="center" vertical="center"/>
    </xf>
    <xf numFmtId="0" fontId="30" fillId="11" borderId="21" xfId="0" applyFont="1" applyFill="1" applyBorder="1" applyAlignment="1">
      <alignment horizontal="center" vertical="center" wrapText="1"/>
    </xf>
    <xf numFmtId="2" fontId="54" fillId="11" borderId="14" xfId="0" applyNumberFormat="1" applyFont="1" applyFill="1" applyBorder="1" applyAlignment="1">
      <alignment horizontal="center" vertical="center" wrapText="1"/>
    </xf>
    <xf numFmtId="2" fontId="54" fillId="15" borderId="40" xfId="0" applyNumberFormat="1" applyFont="1" applyFill="1" applyBorder="1" applyAlignment="1">
      <alignment horizontal="center" vertical="center"/>
    </xf>
    <xf numFmtId="2" fontId="54" fillId="11" borderId="16" xfId="0" applyNumberFormat="1" applyFont="1" applyFill="1" applyBorder="1" applyAlignment="1">
      <alignment horizontal="center" vertical="center" wrapText="1"/>
    </xf>
    <xf numFmtId="2" fontId="54" fillId="14" borderId="59" xfId="0" applyNumberFormat="1" applyFont="1" applyFill="1" applyBorder="1" applyAlignment="1">
      <alignment horizontal="center" vertical="center"/>
    </xf>
    <xf numFmtId="2" fontId="54" fillId="15" borderId="59" xfId="0" applyNumberFormat="1" applyFont="1" applyFill="1" applyBorder="1" applyAlignment="1">
      <alignment horizontal="center" vertical="center"/>
    </xf>
    <xf numFmtId="2" fontId="54" fillId="15" borderId="41" xfId="0" applyNumberFormat="1" applyFont="1" applyFill="1" applyBorder="1" applyAlignment="1">
      <alignment horizontal="center" vertical="center"/>
    </xf>
    <xf numFmtId="2" fontId="57" fillId="14" borderId="59" xfId="0" applyNumberFormat="1" applyFont="1" applyFill="1" applyBorder="1" applyAlignment="1" applyProtection="1">
      <alignment horizontal="center" vertical="center" wrapText="1"/>
      <protection locked="0"/>
    </xf>
    <xf numFmtId="0" fontId="54" fillId="15" borderId="40" xfId="0" applyFont="1" applyFill="1" applyBorder="1" applyAlignment="1" applyProtection="1">
      <alignment horizontal="center" vertical="center"/>
      <protection locked="0"/>
    </xf>
    <xf numFmtId="2" fontId="57" fillId="13" borderId="59" xfId="0" applyNumberFormat="1" applyFont="1" applyFill="1" applyBorder="1" applyAlignment="1" applyProtection="1">
      <alignment horizontal="center" vertical="center" wrapText="1"/>
      <protection locked="0"/>
    </xf>
    <xf numFmtId="2" fontId="57" fillId="13" borderId="40" xfId="0" applyNumberFormat="1" applyFont="1" applyFill="1" applyBorder="1" applyAlignment="1" applyProtection="1">
      <alignment horizontal="center" vertical="center" wrapText="1"/>
      <protection locked="0"/>
    </xf>
    <xf numFmtId="2" fontId="57" fillId="14" borderId="41" xfId="0" applyNumberFormat="1" applyFont="1" applyFill="1" applyBorder="1" applyAlignment="1" applyProtection="1">
      <alignment horizontal="center" vertical="center" wrapText="1"/>
      <protection locked="0"/>
    </xf>
    <xf numFmtId="2" fontId="57" fillId="14" borderId="40" xfId="0" applyNumberFormat="1" applyFont="1" applyFill="1" applyBorder="1" applyAlignment="1" applyProtection="1">
      <alignment horizontal="center" vertical="center" wrapText="1"/>
      <protection locked="0"/>
    </xf>
    <xf numFmtId="183" fontId="54" fillId="11" borderId="10" xfId="0" applyNumberFormat="1" applyFont="1" applyFill="1" applyBorder="1" applyAlignment="1">
      <alignment horizontal="center" vertical="center" wrapText="1"/>
    </xf>
    <xf numFmtId="2" fontId="55" fillId="0" borderId="20" xfId="0" applyNumberFormat="1" applyFont="1" applyBorder="1" applyAlignment="1">
      <alignment horizontal="center" vertical="center" wrapText="1"/>
    </xf>
    <xf numFmtId="175" fontId="55" fillId="0" borderId="3" xfId="0" applyNumberFormat="1" applyFont="1" applyBorder="1" applyAlignment="1">
      <alignment horizontal="center" vertical="center" wrapText="1"/>
    </xf>
    <xf numFmtId="0" fontId="49" fillId="11" borderId="42" xfId="66" applyFill="1" applyBorder="1" applyAlignment="1">
      <alignment horizontal="left" vertical="center" wrapText="1"/>
    </xf>
    <xf numFmtId="43" fontId="68" fillId="19" borderId="111" xfId="116" quotePrefix="1" applyFont="1" applyFill="1" applyBorder="1" applyAlignment="1">
      <alignment horizontal="center" vertical="center"/>
    </xf>
    <xf numFmtId="180" fontId="68" fillId="19" borderId="96" xfId="0" applyNumberFormat="1" applyFont="1" applyFill="1" applyBorder="1" applyAlignment="1">
      <alignment horizontal="left" vertical="center"/>
    </xf>
    <xf numFmtId="180" fontId="68" fillId="22" borderId="98" xfId="0" applyNumberFormat="1" applyFont="1" applyFill="1" applyBorder="1" applyAlignment="1">
      <alignment horizontal="left" vertical="center"/>
    </xf>
    <xf numFmtId="180" fontId="68" fillId="23" borderId="11" xfId="0" applyNumberFormat="1" applyFont="1" applyFill="1" applyBorder="1" applyAlignment="1">
      <alignment horizontal="left" vertical="center"/>
    </xf>
    <xf numFmtId="43" fontId="68" fillId="19" borderId="112" xfId="116" quotePrefix="1" applyFont="1" applyFill="1" applyBorder="1" applyAlignment="1">
      <alignment horizontal="center" vertical="center"/>
    </xf>
    <xf numFmtId="43" fontId="68" fillId="23" borderId="46" xfId="116" applyFont="1" applyFill="1" applyBorder="1" applyAlignment="1">
      <alignment horizontal="center" vertical="center"/>
    </xf>
    <xf numFmtId="180" fontId="68" fillId="15" borderId="8" xfId="0" applyNumberFormat="1" applyFont="1" applyFill="1" applyBorder="1" applyAlignment="1">
      <alignment horizontal="left" vertical="center"/>
    </xf>
    <xf numFmtId="180" fontId="68" fillId="14" borderId="95" xfId="0" applyNumberFormat="1" applyFont="1" applyFill="1" applyBorder="1" applyAlignment="1">
      <alignment horizontal="left" vertical="center"/>
    </xf>
    <xf numFmtId="0" fontId="58" fillId="12" borderId="44" xfId="66" applyFont="1" applyFill="1" applyBorder="1" applyAlignment="1">
      <alignment horizontal="left" vertical="center" wrapText="1"/>
    </xf>
    <xf numFmtId="0" fontId="58" fillId="12" borderId="49" xfId="66" applyFont="1" applyFill="1" applyBorder="1" applyAlignment="1">
      <alignment horizontal="left" vertical="center" wrapText="1"/>
    </xf>
    <xf numFmtId="0" fontId="58" fillId="11" borderId="49" xfId="66" applyFont="1" applyFill="1" applyBorder="1" applyAlignment="1">
      <alignment vertical="center" wrapText="1"/>
    </xf>
    <xf numFmtId="0" fontId="58" fillId="11" borderId="53" xfId="66" applyFont="1" applyFill="1" applyBorder="1" applyAlignment="1">
      <alignment horizontal="left" vertical="center" wrapText="1"/>
    </xf>
    <xf numFmtId="0" fontId="58" fillId="11" borderId="42" xfId="66" applyFont="1" applyFill="1" applyBorder="1" applyAlignment="1">
      <alignment vertical="center" wrapText="1"/>
    </xf>
    <xf numFmtId="0" fontId="55" fillId="11" borderId="17" xfId="0" applyFont="1" applyFill="1" applyBorder="1" applyAlignment="1">
      <alignment horizontal="left" vertical="center" wrapText="1"/>
    </xf>
    <xf numFmtId="1" fontId="54" fillId="11" borderId="11" xfId="0" applyNumberFormat="1" applyFont="1" applyFill="1" applyBorder="1" applyAlignment="1">
      <alignment horizontal="left" vertical="center" wrapText="1"/>
    </xf>
    <xf numFmtId="1" fontId="58" fillId="11" borderId="12" xfId="0" applyNumberFormat="1" applyFont="1" applyFill="1" applyBorder="1" applyAlignment="1">
      <alignment horizontal="left" vertical="center" wrapText="1"/>
    </xf>
    <xf numFmtId="0" fontId="54" fillId="11" borderId="2" xfId="0" applyFont="1" applyFill="1" applyBorder="1" applyAlignment="1">
      <alignment horizontal="left" vertical="center" wrapText="1"/>
    </xf>
    <xf numFmtId="0" fontId="54" fillId="11" borderId="35" xfId="0" applyFont="1" applyFill="1" applyBorder="1" applyAlignment="1">
      <alignment horizontal="left" vertical="center" wrapText="1"/>
    </xf>
    <xf numFmtId="175" fontId="54" fillId="11" borderId="9" xfId="0" applyNumberFormat="1" applyFont="1" applyFill="1" applyBorder="1" applyAlignment="1">
      <alignment horizontal="center" vertical="center" wrapText="1"/>
    </xf>
    <xf numFmtId="178" fontId="54" fillId="11" borderId="30" xfId="50" applyNumberFormat="1" applyFont="1" applyFill="1" applyBorder="1" applyAlignment="1">
      <alignment horizontal="left" vertical="center" wrapText="1"/>
    </xf>
    <xf numFmtId="0" fontId="54" fillId="11" borderId="1" xfId="0" applyFont="1" applyFill="1" applyBorder="1" applyAlignment="1">
      <alignment horizontal="left" vertical="center" wrapText="1"/>
    </xf>
    <xf numFmtId="0" fontId="54" fillId="11" borderId="55" xfId="0" applyFont="1" applyFill="1" applyBorder="1" applyAlignment="1">
      <alignment horizontal="left" vertical="center" wrapText="1"/>
    </xf>
    <xf numFmtId="175" fontId="54" fillId="11" borderId="3" xfId="0" applyNumberFormat="1" applyFont="1" applyFill="1" applyBorder="1" applyAlignment="1">
      <alignment horizontal="center" vertical="center" wrapText="1"/>
    </xf>
    <xf numFmtId="0" fontId="54" fillId="11" borderId="72" xfId="0" applyFont="1" applyFill="1" applyBorder="1" applyAlignment="1">
      <alignment horizontal="left" vertical="center" wrapText="1"/>
    </xf>
    <xf numFmtId="0" fontId="54" fillId="11" borderId="53" xfId="0" applyFont="1" applyFill="1" applyBorder="1" applyAlignment="1">
      <alignment horizontal="left" vertical="center" wrapText="1"/>
    </xf>
    <xf numFmtId="178" fontId="54" fillId="11" borderId="3" xfId="50" applyNumberFormat="1" applyFont="1" applyFill="1" applyBorder="1" applyAlignment="1">
      <alignment horizontal="left" vertical="center" wrapText="1"/>
    </xf>
    <xf numFmtId="182" fontId="54" fillId="11" borderId="15" xfId="0" applyNumberFormat="1" applyFont="1" applyFill="1" applyBorder="1" applyAlignment="1">
      <alignment horizontal="center" vertical="center" wrapText="1"/>
    </xf>
    <xf numFmtId="1" fontId="54" fillId="11" borderId="21" xfId="0" applyNumberFormat="1" applyFont="1" applyFill="1" applyBorder="1" applyAlignment="1">
      <alignment horizontal="center" vertical="center" wrapText="1"/>
    </xf>
    <xf numFmtId="1" fontId="54" fillId="11" borderId="20" xfId="0" applyNumberFormat="1" applyFont="1" applyFill="1" applyBorder="1" applyAlignment="1">
      <alignment horizontal="center" vertical="center" wrapText="1"/>
    </xf>
    <xf numFmtId="175" fontId="54" fillId="11" borderId="4" xfId="0" applyNumberFormat="1" applyFont="1" applyFill="1" applyBorder="1" applyAlignment="1">
      <alignment horizontal="center" vertical="center" wrapText="1"/>
    </xf>
    <xf numFmtId="178" fontId="54" fillId="11" borderId="26" xfId="50" applyNumberFormat="1" applyFont="1" applyFill="1" applyBorder="1" applyAlignment="1">
      <alignment horizontal="left" vertical="center" wrapText="1"/>
    </xf>
    <xf numFmtId="2" fontId="54" fillId="11" borderId="4" xfId="0" applyNumberFormat="1" applyFont="1" applyFill="1" applyBorder="1" applyAlignment="1">
      <alignment horizontal="center" vertical="center" wrapText="1"/>
    </xf>
    <xf numFmtId="182" fontId="54" fillId="11" borderId="19" xfId="0" applyNumberFormat="1" applyFont="1" applyFill="1" applyBorder="1" applyAlignment="1">
      <alignment horizontal="center" vertical="center" wrapText="1"/>
    </xf>
    <xf numFmtId="2" fontId="54" fillId="11" borderId="62" xfId="0" applyNumberFormat="1" applyFont="1" applyFill="1" applyBorder="1" applyAlignment="1">
      <alignment horizontal="center" vertical="center" wrapText="1"/>
    </xf>
    <xf numFmtId="175" fontId="54" fillId="11" borderId="69" xfId="0" applyNumberFormat="1" applyFont="1" applyFill="1" applyBorder="1" applyAlignment="1">
      <alignment horizontal="center" vertical="center" wrapText="1"/>
    </xf>
    <xf numFmtId="178" fontId="54" fillId="11" borderId="73" xfId="50" applyNumberFormat="1" applyFont="1" applyFill="1" applyBorder="1" applyAlignment="1">
      <alignment horizontal="left" vertical="center" wrapText="1"/>
    </xf>
    <xf numFmtId="0" fontId="54" fillId="11" borderId="62" xfId="0" applyFont="1" applyFill="1" applyBorder="1" applyAlignment="1">
      <alignment horizontal="left" vertical="center" wrapText="1"/>
    </xf>
    <xf numFmtId="2" fontId="54" fillId="11" borderId="69" xfId="0" applyNumberFormat="1" applyFont="1" applyFill="1" applyBorder="1" applyAlignment="1">
      <alignment horizontal="center" vertical="center" wrapText="1"/>
    </xf>
    <xf numFmtId="182" fontId="54" fillId="11" borderId="63" xfId="0" applyNumberFormat="1" applyFont="1" applyFill="1" applyBorder="1" applyAlignment="1">
      <alignment horizontal="center" vertical="center" wrapText="1"/>
    </xf>
    <xf numFmtId="1" fontId="54" fillId="11" borderId="18" xfId="0" applyNumberFormat="1" applyFont="1" applyFill="1" applyBorder="1" applyAlignment="1">
      <alignment horizontal="center" vertical="center" wrapText="1"/>
    </xf>
    <xf numFmtId="0" fontId="54" fillId="11" borderId="22"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5" fillId="11" borderId="13" xfId="0" applyFont="1" applyFill="1" applyBorder="1" applyAlignment="1">
      <alignment horizontal="center" vertical="center" wrapText="1"/>
    </xf>
    <xf numFmtId="2" fontId="58" fillId="11" borderId="21" xfId="0" applyNumberFormat="1" applyFont="1" applyFill="1" applyBorder="1" applyAlignment="1">
      <alignment horizontal="center" vertical="center" wrapText="1"/>
    </xf>
    <xf numFmtId="175" fontId="58" fillId="11" borderId="4" xfId="0" applyNumberFormat="1" applyFont="1" applyFill="1" applyBorder="1" applyAlignment="1">
      <alignment horizontal="center" vertical="center" wrapText="1"/>
    </xf>
    <xf numFmtId="1" fontId="54" fillId="11" borderId="4" xfId="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wrapText="1"/>
    </xf>
    <xf numFmtId="0" fontId="58" fillId="11" borderId="44" xfId="66" applyFont="1" applyFill="1" applyBorder="1" applyAlignment="1">
      <alignment horizontal="left" vertical="center" wrapText="1"/>
    </xf>
    <xf numFmtId="0" fontId="49" fillId="11" borderId="44" xfId="66" applyFill="1" applyBorder="1" applyAlignment="1">
      <alignment horizontal="left" vertical="center"/>
    </xf>
    <xf numFmtId="182" fontId="55" fillId="11" borderId="17" xfId="0" applyNumberFormat="1" applyFont="1" applyFill="1" applyBorder="1" applyAlignment="1">
      <alignment horizontal="center" vertical="center" wrapText="1"/>
    </xf>
    <xf numFmtId="0" fontId="55" fillId="11" borderId="17" xfId="0" applyFont="1" applyFill="1" applyBorder="1" applyAlignment="1">
      <alignment horizontal="center" vertical="center" wrapText="1"/>
    </xf>
    <xf numFmtId="0" fontId="55" fillId="11" borderId="22" xfId="0" applyFont="1" applyFill="1" applyBorder="1" applyAlignment="1">
      <alignment horizontal="center" vertical="center" wrapText="1"/>
    </xf>
    <xf numFmtId="0" fontId="95" fillId="11" borderId="8" xfId="66" applyFont="1" applyFill="1" applyBorder="1" applyAlignment="1">
      <alignment horizontal="left" vertical="center" wrapText="1"/>
    </xf>
    <xf numFmtId="2" fontId="54" fillId="11" borderId="20" xfId="0" applyNumberFormat="1" applyFont="1" applyFill="1" applyBorder="1" applyAlignment="1">
      <alignment horizontal="center" vertical="center" wrapText="1"/>
    </xf>
    <xf numFmtId="178" fontId="54" fillId="11" borderId="15" xfId="50" applyNumberFormat="1" applyFont="1" applyFill="1" applyBorder="1" applyAlignment="1">
      <alignment horizontal="left" vertical="center" wrapText="1"/>
    </xf>
    <xf numFmtId="1" fontId="54" fillId="11" borderId="3" xfId="0" applyNumberFormat="1" applyFont="1" applyFill="1" applyBorder="1" applyAlignment="1">
      <alignment horizontal="center" vertical="center" wrapText="1"/>
    </xf>
    <xf numFmtId="1" fontId="54" fillId="11" borderId="10" xfId="0" applyNumberFormat="1" applyFont="1" applyFill="1" applyBorder="1" applyAlignment="1">
      <alignment horizontal="center" vertical="center" wrapText="1"/>
    </xf>
    <xf numFmtId="2" fontId="54" fillId="11" borderId="20" xfId="50" applyNumberFormat="1" applyFont="1" applyFill="1" applyBorder="1" applyAlignment="1">
      <alignment horizontal="center" vertical="center" wrapText="1"/>
    </xf>
    <xf numFmtId="177" fontId="54" fillId="0" borderId="25" xfId="0" applyNumberFormat="1" applyFont="1" applyBorder="1" applyAlignment="1">
      <alignment horizontal="center" vertical="center" wrapText="1"/>
    </xf>
    <xf numFmtId="0" fontId="77" fillId="11" borderId="3" xfId="0" applyFont="1" applyFill="1" applyBorder="1" applyAlignment="1">
      <alignment horizontal="center" vertical="center" wrapText="1"/>
    </xf>
    <xf numFmtId="0" fontId="58" fillId="11" borderId="3" xfId="0" applyFont="1" applyFill="1" applyBorder="1" applyAlignment="1">
      <alignment vertical="center" wrapText="1"/>
    </xf>
    <xf numFmtId="175" fontId="54" fillId="11" borderId="11" xfId="0" applyNumberFormat="1" applyFont="1" applyFill="1" applyBorder="1" applyAlignment="1">
      <alignment horizontal="center" vertical="center" wrapText="1"/>
    </xf>
    <xf numFmtId="178" fontId="54" fillId="11" borderId="13" xfId="50" applyNumberFormat="1" applyFont="1" applyFill="1" applyBorder="1" applyAlignment="1">
      <alignment horizontal="left" vertical="center" wrapText="1"/>
    </xf>
    <xf numFmtId="0" fontId="49" fillId="11" borderId="15" xfId="66" applyFill="1" applyBorder="1" applyAlignment="1">
      <alignment horizontal="left" vertical="center" wrapText="1"/>
    </xf>
    <xf numFmtId="0" fontId="54" fillId="25" borderId="25" xfId="0" applyFont="1" applyFill="1" applyBorder="1" applyAlignment="1">
      <alignment horizontal="center" vertical="center" wrapText="1"/>
    </xf>
    <xf numFmtId="0" fontId="49" fillId="25" borderId="44" xfId="66" applyFill="1" applyBorder="1" applyAlignment="1">
      <alignment vertical="center" wrapText="1"/>
    </xf>
    <xf numFmtId="0" fontId="54" fillId="25" borderId="4" xfId="0" applyFont="1" applyFill="1" applyBorder="1" applyAlignment="1">
      <alignment horizontal="center" vertical="center" wrapText="1"/>
    </xf>
    <xf numFmtId="178" fontId="54" fillId="25" borderId="26" xfId="50" applyNumberFormat="1" applyFont="1" applyFill="1" applyBorder="1" applyAlignment="1">
      <alignment horizontal="left" vertical="center" wrapText="1"/>
    </xf>
    <xf numFmtId="0" fontId="54" fillId="25" borderId="11" xfId="0" applyFont="1" applyFill="1" applyBorder="1" applyAlignment="1">
      <alignment horizontal="center" vertical="center" wrapText="1"/>
    </xf>
    <xf numFmtId="0" fontId="54" fillId="11" borderId="52" xfId="0" applyFont="1" applyFill="1" applyBorder="1" applyAlignment="1">
      <alignment horizontal="center" vertical="center" wrapText="1"/>
    </xf>
    <xf numFmtId="1" fontId="55" fillId="0" borderId="3" xfId="0" applyNumberFormat="1" applyFont="1" applyBorder="1" applyAlignment="1">
      <alignment horizontal="left" vertical="center" wrapText="1"/>
    </xf>
    <xf numFmtId="177" fontId="55" fillId="0" borderId="4" xfId="0" applyNumberFormat="1" applyFont="1" applyBorder="1" applyAlignment="1">
      <alignment horizontal="center" vertical="center" wrapText="1"/>
    </xf>
    <xf numFmtId="0" fontId="58" fillId="11" borderId="3" xfId="85" applyFont="1" applyFill="1" applyBorder="1" applyAlignment="1">
      <alignment horizontal="left" vertical="center" wrapText="1"/>
    </xf>
    <xf numFmtId="0" fontId="58" fillId="11" borderId="3" xfId="85" applyFont="1" applyFill="1" applyBorder="1" applyAlignment="1">
      <alignment horizontal="center" vertical="center" wrapText="1"/>
    </xf>
    <xf numFmtId="0" fontId="54" fillId="0" borderId="25" xfId="85" applyFont="1" applyBorder="1" applyAlignment="1">
      <alignment horizontal="left" vertical="center" wrapText="1"/>
    </xf>
    <xf numFmtId="2" fontId="54" fillId="0" borderId="10" xfId="85" applyNumberFormat="1" applyFont="1" applyBorder="1" applyAlignment="1">
      <alignment horizontal="center" vertical="center" wrapText="1"/>
    </xf>
    <xf numFmtId="175" fontId="54" fillId="0" borderId="3" xfId="85" applyNumberFormat="1" applyFont="1" applyBorder="1" applyAlignment="1">
      <alignment horizontal="center" vertical="center" wrapText="1"/>
    </xf>
    <xf numFmtId="2" fontId="54" fillId="0" borderId="3" xfId="85" applyNumberFormat="1" applyFont="1" applyBorder="1" applyAlignment="1">
      <alignment horizontal="center" vertical="center" wrapText="1"/>
    </xf>
    <xf numFmtId="1" fontId="54" fillId="0" borderId="3" xfId="85" applyNumberFormat="1" applyFont="1" applyBorder="1" applyAlignment="1">
      <alignment horizontal="center" vertical="center" wrapText="1"/>
    </xf>
    <xf numFmtId="176" fontId="54" fillId="0" borderId="3" xfId="85" applyNumberFormat="1" applyFont="1" applyBorder="1" applyAlignment="1">
      <alignment horizontal="center" vertical="center" wrapText="1"/>
    </xf>
    <xf numFmtId="49" fontId="54" fillId="0" borderId="20" xfId="85" applyNumberFormat="1" applyFont="1" applyBorder="1" applyAlignment="1">
      <alignment horizontal="center" vertical="center" wrapText="1"/>
    </xf>
    <xf numFmtId="2" fontId="54" fillId="11" borderId="34" xfId="0" applyNumberFormat="1" applyFont="1" applyFill="1" applyBorder="1" applyAlignment="1">
      <alignment horizontal="center" vertical="center" wrapText="1"/>
    </xf>
    <xf numFmtId="2" fontId="54" fillId="11" borderId="21" xfId="0" applyNumberFormat="1" applyFont="1" applyFill="1" applyBorder="1" applyAlignment="1">
      <alignment horizontal="center" vertical="center" wrapText="1"/>
    </xf>
    <xf numFmtId="0" fontId="55" fillId="0" borderId="30" xfId="0" applyFont="1" applyBorder="1" applyAlignment="1">
      <alignment horizontal="center" vertical="center" wrapText="1"/>
    </xf>
    <xf numFmtId="0" fontId="55" fillId="11" borderId="26" xfId="0" applyFont="1" applyFill="1" applyBorder="1" applyAlignment="1">
      <alignment horizontal="center" vertical="center" wrapText="1"/>
    </xf>
    <xf numFmtId="0" fontId="71" fillId="11" borderId="25" xfId="0" applyFont="1" applyFill="1" applyBorder="1" applyAlignment="1">
      <alignment horizontal="center" vertical="center" wrapText="1"/>
    </xf>
    <xf numFmtId="0" fontId="49" fillId="12" borderId="43" xfId="66" applyFill="1" applyBorder="1" applyAlignment="1">
      <alignment horizontal="left" vertical="center" wrapText="1"/>
    </xf>
    <xf numFmtId="0" fontId="49" fillId="12" borderId="44" xfId="66" applyFill="1" applyBorder="1" applyAlignment="1">
      <alignment horizontal="left" vertical="center" wrapText="1"/>
    </xf>
    <xf numFmtId="0" fontId="49" fillId="12" borderId="49" xfId="66" applyFill="1" applyBorder="1" applyAlignment="1">
      <alignment horizontal="left" vertical="center" wrapText="1"/>
    </xf>
    <xf numFmtId="0" fontId="71" fillId="11" borderId="45" xfId="0" applyFont="1" applyFill="1" applyBorder="1" applyAlignment="1">
      <alignment horizontal="left" vertical="center" wrapText="1"/>
    </xf>
    <xf numFmtId="1" fontId="49" fillId="13" borderId="6" xfId="66" applyNumberFormat="1" applyFill="1" applyBorder="1" applyAlignment="1" applyProtection="1">
      <alignment horizontal="left" vertical="center"/>
      <protection hidden="1"/>
    </xf>
    <xf numFmtId="0" fontId="71" fillId="0" borderId="113" xfId="0" applyFont="1" applyBorder="1" applyAlignment="1">
      <alignment horizontal="left" vertical="center" wrapText="1"/>
    </xf>
    <xf numFmtId="0" fontId="71" fillId="11" borderId="97" xfId="0" applyFont="1" applyFill="1" applyBorder="1" applyAlignment="1">
      <alignment horizontal="left" vertical="center" wrapText="1"/>
    </xf>
    <xf numFmtId="0" fontId="49" fillId="0" borderId="15" xfId="66" applyFill="1" applyBorder="1" applyAlignment="1" applyProtection="1">
      <alignment horizontal="center" vertical="center" wrapText="1"/>
    </xf>
    <xf numFmtId="0" fontId="49" fillId="0" borderId="19" xfId="66" applyFill="1" applyBorder="1" applyAlignment="1" applyProtection="1">
      <alignment horizontal="center" vertical="center" wrapText="1"/>
    </xf>
    <xf numFmtId="0" fontId="49" fillId="0" borderId="15" xfId="66" applyBorder="1" applyAlignment="1">
      <alignment horizontal="center" vertical="center" wrapText="1"/>
    </xf>
    <xf numFmtId="0" fontId="54" fillId="11" borderId="0" xfId="0" applyFont="1" applyFill="1" applyAlignment="1">
      <alignment horizontal="center" vertical="center" wrapText="1"/>
    </xf>
    <xf numFmtId="0" fontId="55" fillId="0" borderId="11" xfId="0" applyFont="1" applyBorder="1" applyAlignment="1">
      <alignment horizontal="left" vertical="center" wrapText="1" readingOrder="1"/>
    </xf>
    <xf numFmtId="0" fontId="49" fillId="0" borderId="15" xfId="66" applyFill="1" applyBorder="1" applyAlignment="1">
      <alignment horizontal="center" vertical="center" wrapText="1"/>
    </xf>
    <xf numFmtId="4" fontId="55" fillId="11" borderId="21" xfId="0" applyNumberFormat="1" applyFont="1" applyFill="1" applyBorder="1" applyAlignment="1">
      <alignment horizontal="center" vertical="center"/>
    </xf>
    <xf numFmtId="0" fontId="49" fillId="0" borderId="3" xfId="0" applyFont="1" applyBorder="1" applyAlignment="1">
      <alignment horizontal="center" vertical="center" wrapText="1"/>
    </xf>
    <xf numFmtId="0" fontId="49" fillId="0" borderId="3" xfId="66" applyBorder="1" applyAlignment="1">
      <alignment horizontal="center" vertical="center" wrapText="1"/>
    </xf>
    <xf numFmtId="177" fontId="71" fillId="11" borderId="4" xfId="0" applyNumberFormat="1" applyFont="1" applyFill="1" applyBorder="1" applyAlignment="1">
      <alignment horizontal="center" vertical="center" wrapText="1"/>
    </xf>
    <xf numFmtId="181" fontId="71" fillId="11" borderId="4" xfId="0" applyNumberFormat="1" applyFont="1" applyFill="1" applyBorder="1" applyAlignment="1">
      <alignment horizontal="center" vertical="center" wrapText="1"/>
    </xf>
    <xf numFmtId="0" fontId="31" fillId="11" borderId="5" xfId="0" applyFont="1" applyFill="1" applyBorder="1" applyAlignment="1">
      <alignment horizontal="center" vertical="center" wrapText="1"/>
    </xf>
    <xf numFmtId="0" fontId="71" fillId="0" borderId="114" xfId="0" applyFont="1" applyBorder="1" applyAlignment="1">
      <alignment horizontal="left" vertical="center" wrapText="1"/>
    </xf>
    <xf numFmtId="0" fontId="71" fillId="11" borderId="5" xfId="0" applyFont="1" applyFill="1" applyBorder="1" applyAlignment="1">
      <alignment horizontal="center" vertical="center" wrapText="1"/>
    </xf>
    <xf numFmtId="0" fontId="71" fillId="19" borderId="104" xfId="0" applyFont="1" applyFill="1" applyBorder="1" applyAlignment="1" applyProtection="1">
      <alignment horizontal="center" vertical="center" wrapText="1"/>
      <protection locked="0"/>
    </xf>
    <xf numFmtId="4" fontId="55" fillId="11" borderId="37" xfId="0" applyNumberFormat="1" applyFont="1" applyFill="1" applyBorder="1" applyAlignment="1">
      <alignment horizontal="center" vertical="center"/>
    </xf>
    <xf numFmtId="0" fontId="41" fillId="11" borderId="5" xfId="0" applyFont="1" applyFill="1" applyBorder="1" applyAlignment="1">
      <alignment horizontal="center" vertical="center" wrapText="1"/>
    </xf>
    <xf numFmtId="184" fontId="71" fillId="11" borderId="5" xfId="0" applyNumberFormat="1" applyFont="1" applyFill="1" applyBorder="1" applyAlignment="1">
      <alignment horizontal="center" vertical="center" wrapText="1"/>
    </xf>
    <xf numFmtId="181" fontId="71" fillId="11" borderId="5" xfId="0" applyNumberFormat="1" applyFont="1" applyFill="1" applyBorder="1" applyAlignment="1">
      <alignment horizontal="center" vertical="center" wrapText="1"/>
    </xf>
    <xf numFmtId="177" fontId="71" fillId="11" borderId="5" xfId="0" applyNumberFormat="1" applyFont="1" applyFill="1" applyBorder="1" applyAlignment="1">
      <alignment horizontal="center" vertical="center" wrapText="1"/>
    </xf>
    <xf numFmtId="189" fontId="71" fillId="11" borderId="5" xfId="0" applyNumberFormat="1" applyFont="1" applyFill="1" applyBorder="1" applyAlignment="1">
      <alignment horizontal="center" vertical="center" wrapText="1"/>
    </xf>
    <xf numFmtId="0" fontId="71" fillId="11" borderId="11" xfId="0" applyFont="1" applyFill="1" applyBorder="1" applyAlignment="1">
      <alignment horizontal="left" vertical="center" wrapText="1"/>
    </xf>
    <xf numFmtId="0" fontId="31" fillId="11" borderId="11" xfId="0" applyFont="1" applyFill="1" applyBorder="1" applyAlignment="1">
      <alignment horizontal="center" vertical="center" wrapText="1"/>
    </xf>
    <xf numFmtId="0" fontId="49" fillId="11" borderId="13" xfId="66" applyFill="1" applyBorder="1" applyAlignment="1" applyProtection="1">
      <alignment horizontal="center" vertical="center" wrapText="1"/>
    </xf>
    <xf numFmtId="3" fontId="55" fillId="0" borderId="20" xfId="0" applyNumberFormat="1" applyFont="1" applyBorder="1" applyAlignment="1">
      <alignment horizontal="center" vertical="center"/>
    </xf>
    <xf numFmtId="175" fontId="71" fillId="0" borderId="3" xfId="0" applyNumberFormat="1" applyFont="1" applyBorder="1" applyAlignment="1">
      <alignment horizontal="center" vertical="center" wrapText="1"/>
    </xf>
    <xf numFmtId="2" fontId="71" fillId="0" borderId="3" xfId="0" applyNumberFormat="1" applyFont="1" applyBorder="1" applyAlignment="1">
      <alignment horizontal="center" vertical="center" wrapText="1"/>
    </xf>
    <xf numFmtId="1" fontId="71" fillId="0" borderId="3" xfId="0" applyNumberFormat="1" applyFont="1" applyBorder="1" applyAlignment="1">
      <alignment horizontal="center" vertical="center" wrapText="1"/>
    </xf>
    <xf numFmtId="177" fontId="71" fillId="0" borderId="3" xfId="0" applyNumberFormat="1" applyFont="1" applyBorder="1" applyAlignment="1">
      <alignment horizontal="center" vertical="center" wrapText="1"/>
    </xf>
    <xf numFmtId="176" fontId="71" fillId="0" borderId="3" xfId="0" applyNumberFormat="1" applyFont="1" applyBorder="1" applyAlignment="1">
      <alignment horizontal="center" vertical="center" wrapText="1"/>
    </xf>
    <xf numFmtId="1" fontId="73" fillId="19" borderId="0" xfId="66" applyNumberFormat="1" applyFont="1" applyFill="1" applyBorder="1" applyAlignment="1" applyProtection="1">
      <alignment horizontal="left" vertical="center"/>
      <protection hidden="1"/>
    </xf>
    <xf numFmtId="1" fontId="49" fillId="19" borderId="0" xfId="66" applyNumberFormat="1" applyFill="1" applyBorder="1" applyAlignment="1" applyProtection="1">
      <alignment horizontal="left" vertical="center"/>
      <protection hidden="1"/>
    </xf>
    <xf numFmtId="43" fontId="68" fillId="19" borderId="107" xfId="116" applyFont="1" applyFill="1" applyBorder="1" applyAlignment="1">
      <alignment horizontal="center" vertical="center"/>
    </xf>
    <xf numFmtId="190" fontId="68" fillId="19" borderId="87" xfId="0" applyNumberFormat="1" applyFont="1" applyFill="1" applyBorder="1" applyAlignment="1">
      <alignment horizontal="left" vertical="center"/>
    </xf>
    <xf numFmtId="0" fontId="31" fillId="0" borderId="11" xfId="0" applyFont="1" applyBorder="1" applyAlignment="1">
      <alignment horizontal="center" vertical="center" wrapText="1"/>
    </xf>
    <xf numFmtId="0" fontId="31" fillId="0" borderId="3" xfId="0" applyFont="1" applyBorder="1" applyAlignment="1">
      <alignment horizontal="left" vertical="center" wrapText="1"/>
    </xf>
    <xf numFmtId="0" fontId="49" fillId="0" borderId="13" xfId="66" applyFill="1" applyBorder="1" applyAlignment="1">
      <alignment horizontal="center" vertical="center" wrapText="1"/>
    </xf>
    <xf numFmtId="0" fontId="71" fillId="19" borderId="3" xfId="0" applyFont="1" applyFill="1" applyBorder="1" applyAlignment="1" applyProtection="1">
      <alignment horizontal="center" vertical="center" wrapText="1"/>
      <protection locked="0"/>
    </xf>
    <xf numFmtId="1" fontId="63" fillId="17" borderId="92" xfId="0" applyNumberFormat="1" applyFont="1" applyFill="1" applyBorder="1" applyAlignment="1">
      <alignment horizontal="center" vertical="center" wrapText="1"/>
    </xf>
    <xf numFmtId="0" fontId="63" fillId="17" borderId="90" xfId="0" applyFont="1" applyFill="1" applyBorder="1" applyAlignment="1">
      <alignment horizontal="center" vertical="center" wrapText="1"/>
    </xf>
    <xf numFmtId="2" fontId="63" fillId="17" borderId="98" xfId="0" applyNumberFormat="1" applyFont="1" applyFill="1" applyBorder="1" applyAlignment="1">
      <alignment horizontal="center" vertical="center" wrapText="1"/>
    </xf>
    <xf numFmtId="0" fontId="63" fillId="17" borderId="91" xfId="0" applyFont="1" applyFill="1" applyBorder="1" applyAlignment="1">
      <alignment horizontal="center" vertical="center" wrapText="1"/>
    </xf>
    <xf numFmtId="0" fontId="63" fillId="11" borderId="0" xfId="0" applyFont="1" applyFill="1" applyAlignment="1" applyProtection="1">
      <alignment vertical="center" wrapText="1"/>
      <protection locked="0"/>
    </xf>
    <xf numFmtId="0" fontId="105" fillId="11" borderId="0" xfId="0" applyFont="1" applyFill="1" applyAlignment="1" applyProtection="1">
      <alignment vertical="center" wrapText="1"/>
      <protection locked="0"/>
    </xf>
    <xf numFmtId="2" fontId="62" fillId="16" borderId="88" xfId="0" applyNumberFormat="1" applyFont="1" applyFill="1" applyBorder="1" applyAlignment="1">
      <alignment horizontal="center" vertical="center" wrapText="1"/>
    </xf>
    <xf numFmtId="1" fontId="105" fillId="21" borderId="39" xfId="0" applyNumberFormat="1" applyFont="1" applyFill="1" applyBorder="1" applyAlignment="1">
      <alignment horizontal="left" vertical="center"/>
    </xf>
    <xf numFmtId="0" fontId="105" fillId="21" borderId="40" xfId="0" applyFont="1" applyFill="1" applyBorder="1" applyAlignment="1">
      <alignment horizontal="center" vertical="center" wrapText="1"/>
    </xf>
    <xf numFmtId="0" fontId="105" fillId="21" borderId="40" xfId="65" applyFont="1" applyFill="1" applyBorder="1" applyAlignment="1" applyProtection="1">
      <alignment horizontal="center" vertical="center" wrapText="1"/>
    </xf>
    <xf numFmtId="2" fontId="105" fillId="21" borderId="40" xfId="0" applyNumberFormat="1" applyFont="1" applyFill="1" applyBorder="1" applyAlignment="1">
      <alignment horizontal="center" vertical="center" wrapText="1"/>
    </xf>
    <xf numFmtId="0" fontId="105" fillId="21" borderId="51" xfId="0" applyFont="1" applyFill="1" applyBorder="1" applyAlignment="1">
      <alignment horizontal="center" vertical="center" wrapText="1"/>
    </xf>
    <xf numFmtId="0" fontId="105" fillId="19" borderId="39" xfId="0" applyFont="1" applyFill="1" applyBorder="1" applyAlignment="1">
      <alignment horizontal="left" vertical="center"/>
    </xf>
    <xf numFmtId="0" fontId="105" fillId="19" borderId="40" xfId="0" applyFont="1" applyFill="1" applyBorder="1" applyAlignment="1">
      <alignment horizontal="center" vertical="center" wrapText="1"/>
    </xf>
    <xf numFmtId="0" fontId="105" fillId="19" borderId="40" xfId="65" applyFont="1" applyFill="1" applyBorder="1" applyAlignment="1" applyProtection="1">
      <alignment horizontal="center" vertical="center" wrapText="1"/>
    </xf>
    <xf numFmtId="2" fontId="105" fillId="19" borderId="40" xfId="0" applyNumberFormat="1" applyFont="1" applyFill="1" applyBorder="1" applyAlignment="1">
      <alignment horizontal="center" vertical="center" wrapText="1"/>
    </xf>
    <xf numFmtId="0" fontId="105" fillId="19" borderId="51" xfId="0" applyFont="1" applyFill="1" applyBorder="1" applyAlignment="1">
      <alignment horizontal="center" vertical="center" wrapText="1"/>
    </xf>
    <xf numFmtId="1" fontId="105" fillId="20" borderId="39" xfId="0" applyNumberFormat="1" applyFont="1" applyFill="1" applyBorder="1" applyAlignment="1">
      <alignment horizontal="left" vertical="center"/>
    </xf>
    <xf numFmtId="1" fontId="105" fillId="20" borderId="40" xfId="0" applyNumberFormat="1" applyFont="1" applyFill="1" applyBorder="1" applyAlignment="1">
      <alignment horizontal="left" vertical="center"/>
    </xf>
    <xf numFmtId="0" fontId="107" fillId="20" borderId="40" xfId="0" applyFont="1" applyFill="1" applyBorder="1" applyAlignment="1">
      <alignment horizontal="center" vertical="center"/>
    </xf>
    <xf numFmtId="0" fontId="107" fillId="20" borderId="40" xfId="0" applyFont="1" applyFill="1" applyBorder="1" applyAlignment="1">
      <alignment horizontal="left" vertical="center" wrapText="1"/>
    </xf>
    <xf numFmtId="0" fontId="107" fillId="20" borderId="40" xfId="0" applyFont="1" applyFill="1" applyBorder="1" applyAlignment="1">
      <alignment horizontal="center" vertical="center" wrapText="1"/>
    </xf>
    <xf numFmtId="2" fontId="107" fillId="20" borderId="40" xfId="0" applyNumberFormat="1" applyFont="1" applyFill="1" applyBorder="1" applyAlignment="1">
      <alignment horizontal="center" vertical="center"/>
    </xf>
    <xf numFmtId="2" fontId="107" fillId="20" borderId="40" xfId="0" applyNumberFormat="1" applyFont="1" applyFill="1" applyBorder="1" applyAlignment="1">
      <alignment horizontal="center" vertical="center" wrapText="1"/>
    </xf>
    <xf numFmtId="0" fontId="107" fillId="20" borderId="51" xfId="0" applyFont="1" applyFill="1" applyBorder="1" applyAlignment="1">
      <alignment horizontal="center" vertical="center" wrapText="1"/>
    </xf>
    <xf numFmtId="0" fontId="107" fillId="11" borderId="0" xfId="0" applyFont="1" applyFill="1" applyAlignment="1">
      <alignment vertical="center" wrapText="1"/>
    </xf>
    <xf numFmtId="1" fontId="63" fillId="19" borderId="39" xfId="0" applyNumberFormat="1" applyFont="1" applyFill="1" applyBorder="1" applyAlignment="1">
      <alignment horizontal="left" vertical="center"/>
    </xf>
    <xf numFmtId="0" fontId="63" fillId="19" borderId="40" xfId="0" applyFont="1" applyFill="1" applyBorder="1" applyAlignment="1">
      <alignment horizontal="left" vertical="center" wrapText="1"/>
    </xf>
    <xf numFmtId="2" fontId="63" fillId="19" borderId="40" xfId="0" applyNumberFormat="1" applyFont="1" applyFill="1" applyBorder="1" applyAlignment="1">
      <alignment horizontal="center" vertical="center" wrapText="1"/>
    </xf>
    <xf numFmtId="0" fontId="63" fillId="19" borderId="51" xfId="0" applyFont="1" applyFill="1" applyBorder="1" applyAlignment="1">
      <alignment horizontal="center" vertical="center" wrapText="1"/>
    </xf>
    <xf numFmtId="0" fontId="108" fillId="0" borderId="0" xfId="0" applyFont="1"/>
    <xf numFmtId="1" fontId="63" fillId="20" borderId="64" xfId="0" applyNumberFormat="1" applyFont="1" applyFill="1" applyBorder="1" applyAlignment="1">
      <alignment horizontal="left" vertical="center"/>
    </xf>
    <xf numFmtId="0" fontId="109" fillId="20" borderId="41" xfId="0" applyFont="1" applyFill="1" applyBorder="1" applyAlignment="1">
      <alignment horizontal="center" vertical="center"/>
    </xf>
    <xf numFmtId="0" fontId="109" fillId="20" borderId="41" xfId="0" applyFont="1" applyFill="1" applyBorder="1" applyAlignment="1">
      <alignment horizontal="left" vertical="center" wrapText="1"/>
    </xf>
    <xf numFmtId="0" fontId="109" fillId="20" borderId="41" xfId="0" applyFont="1" applyFill="1" applyBorder="1" applyAlignment="1">
      <alignment horizontal="center" vertical="center" wrapText="1"/>
    </xf>
    <xf numFmtId="2" fontId="109" fillId="20" borderId="41" xfId="0" applyNumberFormat="1" applyFont="1" applyFill="1" applyBorder="1" applyAlignment="1">
      <alignment horizontal="center" vertical="center"/>
    </xf>
    <xf numFmtId="2" fontId="109" fillId="20" borderId="41" xfId="0" applyNumberFormat="1" applyFont="1" applyFill="1" applyBorder="1" applyAlignment="1">
      <alignment horizontal="center" vertical="center" wrapText="1"/>
    </xf>
    <xf numFmtId="0" fontId="109" fillId="20" borderId="57" xfId="0" applyFont="1" applyFill="1" applyBorder="1" applyAlignment="1">
      <alignment horizontal="center" vertical="center" wrapText="1"/>
    </xf>
    <xf numFmtId="0" fontId="49" fillId="0" borderId="29" xfId="66" applyBorder="1" applyAlignment="1">
      <alignment horizontal="center" vertical="center" wrapText="1"/>
    </xf>
    <xf numFmtId="0" fontId="55" fillId="0" borderId="20" xfId="0" applyFont="1" applyBorder="1" applyAlignment="1">
      <alignment horizontal="center" vertical="center" wrapText="1"/>
    </xf>
    <xf numFmtId="0" fontId="49" fillId="12" borderId="42" xfId="66" applyFill="1" applyBorder="1" applyAlignment="1">
      <alignment horizontal="left" vertical="center" wrapText="1"/>
    </xf>
    <xf numFmtId="0" fontId="49" fillId="12" borderId="8" xfId="66" applyFill="1" applyBorder="1" applyAlignment="1">
      <alignment horizontal="left" vertical="center" wrapText="1"/>
    </xf>
    <xf numFmtId="0" fontId="55" fillId="0" borderId="9" xfId="0" applyFont="1" applyBorder="1" applyAlignment="1">
      <alignment horizontal="center" vertical="center" wrapText="1"/>
    </xf>
    <xf numFmtId="1" fontId="49" fillId="14" borderId="0" xfId="66" applyNumberFormat="1" applyFill="1" applyBorder="1" applyAlignment="1" applyProtection="1">
      <alignment horizontal="left" vertical="center"/>
      <protection hidden="1"/>
    </xf>
    <xf numFmtId="1" fontId="49" fillId="13" borderId="58" xfId="66" applyNumberFormat="1" applyFill="1" applyBorder="1" applyAlignment="1" applyProtection="1">
      <alignment horizontal="left" vertical="center"/>
      <protection hidden="1"/>
    </xf>
    <xf numFmtId="1" fontId="49" fillId="14" borderId="115" xfId="66" applyNumberFormat="1" applyFill="1" applyBorder="1" applyAlignment="1" applyProtection="1">
      <alignment horizontal="left" vertical="center"/>
      <protection hidden="1"/>
    </xf>
    <xf numFmtId="1" fontId="111" fillId="14" borderId="0" xfId="66" applyNumberFormat="1" applyFont="1" applyFill="1" applyBorder="1" applyAlignment="1" applyProtection="1">
      <alignment horizontal="left" vertical="center"/>
      <protection hidden="1"/>
    </xf>
    <xf numFmtId="1" fontId="49" fillId="14" borderId="59" xfId="66" applyNumberFormat="1" applyFill="1" applyBorder="1" applyAlignment="1" applyProtection="1">
      <alignment horizontal="left" vertical="center"/>
      <protection hidden="1"/>
    </xf>
    <xf numFmtId="1" fontId="49" fillId="13" borderId="64" xfId="66" applyNumberFormat="1" applyFill="1" applyBorder="1" applyAlignment="1" applyProtection="1">
      <alignment horizontal="left" vertical="center"/>
      <protection hidden="1"/>
    </xf>
    <xf numFmtId="1" fontId="49" fillId="14" borderId="41" xfId="66" applyNumberFormat="1" applyFill="1" applyBorder="1" applyAlignment="1" applyProtection="1">
      <alignment horizontal="left" vertical="center"/>
      <protection hidden="1"/>
    </xf>
    <xf numFmtId="1" fontId="49" fillId="15" borderId="60" xfId="66" applyNumberFormat="1" applyFill="1" applyBorder="1" applyAlignment="1" applyProtection="1">
      <alignment horizontal="left" vertical="center"/>
      <protection hidden="1"/>
    </xf>
    <xf numFmtId="176" fontId="54" fillId="11" borderId="3" xfId="0" applyNumberFormat="1" applyFont="1" applyFill="1" applyBorder="1" applyAlignment="1">
      <alignment horizontal="center" vertical="center"/>
    </xf>
    <xf numFmtId="1" fontId="54" fillId="11" borderId="9" xfId="0" applyNumberFormat="1" applyFont="1" applyFill="1" applyBorder="1" applyAlignment="1">
      <alignment horizontal="left" vertical="center" wrapText="1"/>
    </xf>
    <xf numFmtId="1" fontId="54" fillId="11" borderId="30" xfId="0" applyNumberFormat="1" applyFont="1" applyFill="1" applyBorder="1" applyAlignment="1">
      <alignment horizontal="left" vertical="center" wrapText="1"/>
    </xf>
    <xf numFmtId="0" fontId="58" fillId="11" borderId="43" xfId="66" applyFont="1" applyFill="1" applyBorder="1" applyAlignment="1">
      <alignment vertical="center" wrapText="1"/>
    </xf>
    <xf numFmtId="0" fontId="54" fillId="0" borderId="69" xfId="0" applyFont="1" applyBorder="1" applyAlignment="1">
      <alignment horizontal="center" vertical="center" wrapText="1"/>
    </xf>
    <xf numFmtId="2" fontId="54" fillId="0" borderId="28" xfId="44" applyNumberFormat="1" applyFont="1" applyBorder="1" applyAlignment="1">
      <alignment horizontal="center" vertical="center"/>
    </xf>
    <xf numFmtId="187" fontId="54" fillId="0" borderId="27" xfId="50" applyNumberFormat="1" applyFont="1" applyBorder="1" applyAlignment="1">
      <alignment horizontal="left" vertical="center" wrapText="1"/>
    </xf>
    <xf numFmtId="0" fontId="6" fillId="11" borderId="0" xfId="38" applyFont="1" applyFill="1" applyBorder="1" applyAlignment="1">
      <alignment vertical="center" wrapText="1"/>
    </xf>
    <xf numFmtId="0" fontId="54" fillId="0" borderId="9" xfId="0" applyFont="1" applyBorder="1" applyAlignment="1">
      <alignment horizontal="left" vertical="center" wrapText="1"/>
    </xf>
    <xf numFmtId="0" fontId="54" fillId="15" borderId="116" xfId="65" applyFont="1" applyFill="1" applyBorder="1" applyAlignment="1" applyProtection="1">
      <alignment horizontal="center" vertical="center" wrapText="1"/>
      <protection locked="0"/>
    </xf>
    <xf numFmtId="0" fontId="54" fillId="0" borderId="3" xfId="85" applyFont="1" applyBorder="1" applyAlignment="1">
      <alignment horizontal="center" vertical="center" wrapText="1"/>
    </xf>
    <xf numFmtId="0" fontId="54" fillId="15" borderId="35" xfId="65" applyFont="1" applyFill="1" applyBorder="1" applyAlignment="1" applyProtection="1">
      <alignment horizontal="center" vertical="center" wrapText="1"/>
      <protection locked="0"/>
    </xf>
    <xf numFmtId="176" fontId="54" fillId="0" borderId="3" xfId="0" applyNumberFormat="1" applyFont="1" applyBorder="1" applyAlignment="1">
      <alignment horizontal="center" vertical="center" wrapText="1"/>
    </xf>
    <xf numFmtId="0" fontId="54" fillId="15" borderId="2" xfId="65" applyFont="1" applyFill="1" applyBorder="1" applyAlignment="1" applyProtection="1">
      <alignment horizontal="center" vertical="center" wrapText="1"/>
      <protection locked="0"/>
    </xf>
    <xf numFmtId="176" fontId="54" fillId="0" borderId="11" xfId="0" applyNumberFormat="1" applyFont="1" applyBorder="1" applyAlignment="1">
      <alignment horizontal="center" vertical="center" wrapText="1"/>
    </xf>
    <xf numFmtId="176" fontId="54" fillId="0" borderId="4" xfId="0" applyNumberFormat="1" applyFont="1" applyBorder="1" applyAlignment="1">
      <alignment horizontal="center" vertical="center" wrapText="1"/>
    </xf>
    <xf numFmtId="0" fontId="54" fillId="0" borderId="10" xfId="85" applyFont="1" applyBorder="1" applyAlignment="1">
      <alignment horizontal="left" vertical="center" wrapText="1"/>
    </xf>
    <xf numFmtId="0" fontId="58" fillId="11" borderId="17" xfId="0" applyFont="1" applyFill="1" applyBorder="1" applyAlignment="1">
      <alignment horizontal="center" vertical="center" wrapText="1"/>
    </xf>
    <xf numFmtId="0" fontId="54" fillId="15" borderId="8" xfId="65" applyFont="1" applyFill="1" applyBorder="1" applyAlignment="1" applyProtection="1">
      <alignment horizontal="center" vertical="center" wrapText="1"/>
      <protection locked="0"/>
    </xf>
    <xf numFmtId="0" fontId="5" fillId="11" borderId="0" xfId="38" applyFont="1" applyFill="1" applyBorder="1" applyAlignment="1">
      <alignment vertical="center" wrapText="1"/>
    </xf>
    <xf numFmtId="0" fontId="58" fillId="0" borderId="4" xfId="0" applyFont="1" applyBorder="1" applyAlignment="1">
      <alignment horizontal="left" vertical="center"/>
    </xf>
    <xf numFmtId="0" fontId="56" fillId="11" borderId="3" xfId="0" applyFont="1" applyFill="1" applyBorder="1" applyAlignment="1">
      <alignment horizontal="center" vertical="center" wrapText="1"/>
    </xf>
    <xf numFmtId="0" fontId="31" fillId="11" borderId="4" xfId="0" applyFont="1" applyFill="1" applyBorder="1" applyAlignment="1">
      <alignment horizontal="center" vertical="center" wrapText="1"/>
    </xf>
    <xf numFmtId="0" fontId="58" fillId="11" borderId="44" xfId="66" applyFont="1" applyFill="1" applyBorder="1" applyAlignment="1">
      <alignment vertical="center" wrapText="1"/>
    </xf>
    <xf numFmtId="0" fontId="30" fillId="0" borderId="12" xfId="0" applyFont="1" applyBorder="1" applyAlignment="1">
      <alignment horizontal="left" vertical="center" wrapText="1"/>
    </xf>
    <xf numFmtId="1" fontId="68" fillId="14" borderId="76" xfId="0" applyNumberFormat="1" applyFont="1" applyFill="1" applyBorder="1" applyAlignment="1">
      <alignment horizontal="left" vertical="center"/>
    </xf>
    <xf numFmtId="1" fontId="68" fillId="15" borderId="59" xfId="0" applyNumberFormat="1" applyFont="1" applyFill="1" applyBorder="1" applyAlignment="1">
      <alignment horizontal="left" vertical="center"/>
    </xf>
    <xf numFmtId="43" fontId="68" fillId="14" borderId="117" xfId="116" applyFont="1" applyFill="1" applyBorder="1" applyAlignment="1">
      <alignment horizontal="center" vertical="center"/>
    </xf>
    <xf numFmtId="1" fontId="68" fillId="0" borderId="0" xfId="0" applyNumberFormat="1" applyFont="1" applyAlignment="1">
      <alignment horizontal="left" vertical="center"/>
    </xf>
    <xf numFmtId="180" fontId="68" fillId="0" borderId="0" xfId="0" applyNumberFormat="1" applyFont="1" applyAlignment="1">
      <alignment horizontal="left" vertical="center"/>
    </xf>
    <xf numFmtId="0" fontId="54" fillId="0" borderId="35" xfId="0" applyFont="1" applyBorder="1" applyAlignment="1">
      <alignment horizontal="center" vertical="center" wrapText="1"/>
    </xf>
    <xf numFmtId="0" fontId="54" fillId="0" borderId="33" xfId="0" applyFont="1" applyBorder="1" applyAlignment="1">
      <alignment horizontal="center" vertical="center" wrapText="1"/>
    </xf>
    <xf numFmtId="0" fontId="54" fillId="11" borderId="54" xfId="0" applyFont="1" applyFill="1" applyBorder="1" applyAlignment="1">
      <alignment vertical="center" wrapText="1"/>
    </xf>
    <xf numFmtId="0" fontId="49" fillId="11" borderId="7" xfId="66" applyFill="1" applyBorder="1" applyAlignment="1">
      <alignment horizontal="center" vertical="center" wrapText="1"/>
    </xf>
    <xf numFmtId="0" fontId="49" fillId="11" borderId="53" xfId="66" applyFill="1" applyBorder="1" applyAlignment="1">
      <alignment horizontal="center" vertical="center" wrapText="1"/>
    </xf>
    <xf numFmtId="0" fontId="49" fillId="11" borderId="15" xfId="66" applyFill="1" applyBorder="1" applyAlignment="1">
      <alignment vertical="center" wrapText="1"/>
    </xf>
    <xf numFmtId="0" fontId="54" fillId="11" borderId="15" xfId="0" applyFont="1" applyFill="1" applyBorder="1" applyAlignment="1">
      <alignment horizontal="left" vertical="center" wrapText="1"/>
    </xf>
    <xf numFmtId="0" fontId="81" fillId="11" borderId="15" xfId="0" applyFont="1" applyFill="1" applyBorder="1" applyAlignment="1">
      <alignment vertical="center" wrapText="1"/>
    </xf>
    <xf numFmtId="0" fontId="69" fillId="11" borderId="15" xfId="66" applyFont="1" applyFill="1" applyBorder="1" applyAlignment="1">
      <alignment vertical="center" wrapText="1"/>
    </xf>
    <xf numFmtId="0" fontId="8" fillId="11" borderId="15" xfId="66" applyFont="1" applyFill="1" applyBorder="1" applyAlignment="1">
      <alignment vertical="center" wrapText="1"/>
    </xf>
    <xf numFmtId="0" fontId="113" fillId="11" borderId="15" xfId="66" applyFont="1" applyFill="1" applyBorder="1" applyAlignment="1">
      <alignment horizontal="left" vertical="center" wrapText="1"/>
    </xf>
    <xf numFmtId="0" fontId="58" fillId="0" borderId="6" xfId="0" applyFont="1" applyBorder="1" applyAlignment="1">
      <alignment horizontal="left" vertical="center"/>
    </xf>
    <xf numFmtId="0" fontId="54" fillId="11" borderId="27" xfId="0" applyFont="1" applyFill="1" applyBorder="1" applyAlignment="1">
      <alignment horizontal="center" vertical="center"/>
    </xf>
    <xf numFmtId="0" fontId="58" fillId="23" borderId="32" xfId="0" applyFont="1" applyFill="1" applyBorder="1" applyAlignment="1">
      <alignment horizontal="left" vertical="center" wrapText="1"/>
    </xf>
    <xf numFmtId="0" fontId="58" fillId="23" borderId="11" xfId="0" applyFont="1" applyFill="1" applyBorder="1" applyAlignment="1">
      <alignment horizontal="left" vertical="center" wrapText="1"/>
    </xf>
    <xf numFmtId="0" fontId="114" fillId="0" borderId="2" xfId="0" applyFont="1" applyBorder="1" applyAlignment="1">
      <alignment horizontal="left" vertical="top" wrapText="1"/>
    </xf>
    <xf numFmtId="0" fontId="58" fillId="11" borderId="60" xfId="66" applyFont="1" applyFill="1" applyBorder="1" applyAlignment="1">
      <alignment vertical="center" wrapText="1"/>
    </xf>
    <xf numFmtId="0" fontId="69" fillId="11" borderId="60" xfId="66" applyFont="1" applyFill="1" applyBorder="1" applyAlignment="1">
      <alignment vertical="center" wrapText="1"/>
    </xf>
    <xf numFmtId="0" fontId="54" fillId="0" borderId="11" xfId="0" applyFont="1" applyBorder="1" applyAlignment="1">
      <alignment horizontal="left" vertical="center" wrapText="1"/>
    </xf>
    <xf numFmtId="1" fontId="58" fillId="0" borderId="3" xfId="0" quotePrefix="1" applyNumberFormat="1" applyFont="1" applyBorder="1" applyAlignment="1">
      <alignment horizontal="center" vertical="center" wrapText="1"/>
    </xf>
    <xf numFmtId="0" fontId="79" fillId="11" borderId="3" xfId="0" applyFont="1" applyFill="1" applyBorder="1" applyAlignment="1">
      <alignment horizontal="center" vertical="center"/>
    </xf>
    <xf numFmtId="0" fontId="32" fillId="11" borderId="3" xfId="0" applyFont="1" applyFill="1" applyBorder="1" applyAlignment="1">
      <alignment horizontal="center" vertical="center" wrapText="1"/>
    </xf>
    <xf numFmtId="1" fontId="54" fillId="11" borderId="32" xfId="84" applyNumberFormat="1" applyFont="1" applyFill="1" applyBorder="1" applyAlignment="1">
      <alignment horizontal="left" vertical="center" wrapText="1"/>
    </xf>
    <xf numFmtId="1" fontId="54" fillId="11" borderId="10" xfId="84" applyNumberFormat="1" applyFont="1" applyFill="1" applyBorder="1" applyAlignment="1">
      <alignment horizontal="left" vertical="center" wrapText="1"/>
    </xf>
    <xf numFmtId="1" fontId="58" fillId="11" borderId="10" xfId="85" applyNumberFormat="1" applyFont="1" applyFill="1" applyBorder="1" applyAlignment="1">
      <alignment horizontal="left" vertical="center" wrapText="1"/>
    </xf>
    <xf numFmtId="178" fontId="54" fillId="0" borderId="3" xfId="50" applyNumberFormat="1" applyFont="1" applyBorder="1" applyAlignment="1">
      <alignment horizontal="left" vertical="center" wrapText="1"/>
    </xf>
    <xf numFmtId="0" fontId="58" fillId="0" borderId="32" xfId="0" applyFont="1" applyBorder="1" applyAlignment="1">
      <alignment horizontal="left" vertical="center"/>
    </xf>
    <xf numFmtId="0" fontId="58" fillId="0" borderId="11" xfId="0" applyFont="1" applyBorder="1" applyAlignment="1">
      <alignment horizontal="left" vertical="center" wrapText="1"/>
    </xf>
    <xf numFmtId="0" fontId="58" fillId="18" borderId="3"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32" xfId="0" applyFont="1" applyFill="1" applyBorder="1" applyAlignment="1">
      <alignment horizontal="left" vertical="center" wrapText="1"/>
    </xf>
    <xf numFmtId="0" fontId="31" fillId="11" borderId="62" xfId="0" applyFont="1" applyFill="1" applyBorder="1" applyAlignment="1">
      <alignment horizontal="left" vertical="center" wrapText="1"/>
    </xf>
    <xf numFmtId="1" fontId="71" fillId="11" borderId="10" xfId="0" applyNumberFormat="1" applyFont="1" applyFill="1" applyBorder="1" applyAlignment="1">
      <alignment horizontal="left" vertical="center" wrapText="1"/>
    </xf>
    <xf numFmtId="0" fontId="54" fillId="15" borderId="54" xfId="65"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56" fillId="11" borderId="59" xfId="0" applyFont="1" applyFill="1" applyBorder="1" applyAlignment="1">
      <alignment horizontal="center" vertical="center" wrapText="1"/>
    </xf>
    <xf numFmtId="0" fontId="49" fillId="0" borderId="24" xfId="66" applyBorder="1" applyAlignment="1">
      <alignment horizontal="left" vertical="center" wrapText="1"/>
    </xf>
    <xf numFmtId="43" fontId="68" fillId="15" borderId="96" xfId="116" applyFont="1" applyFill="1" applyBorder="1" applyAlignment="1">
      <alignment horizontal="left" vertical="center"/>
    </xf>
    <xf numFmtId="0" fontId="54" fillId="0" borderId="17" xfId="0" applyFont="1" applyBorder="1" applyAlignment="1">
      <alignment horizontal="left" vertical="center" wrapText="1"/>
    </xf>
    <xf numFmtId="0" fontId="117" fillId="0" borderId="15" xfId="66" applyFont="1" applyBorder="1" applyAlignment="1">
      <alignment horizontal="left"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14" xfId="83" applyFont="1" applyFill="1" applyBorder="1" applyAlignment="1">
      <alignment horizontal="center" vertical="center" wrapText="1"/>
    </xf>
    <xf numFmtId="0" fontId="32" fillId="11" borderId="4" xfId="0" applyFont="1" applyFill="1" applyBorder="1" applyAlignment="1">
      <alignment horizontal="center" vertical="center"/>
    </xf>
    <xf numFmtId="0" fontId="80" fillId="0" borderId="19" xfId="66" applyFont="1" applyBorder="1" applyAlignment="1">
      <alignment horizontal="left" vertical="center" wrapText="1"/>
    </xf>
    <xf numFmtId="0" fontId="32" fillId="11" borderId="17" xfId="0" applyFont="1" applyFill="1" applyBorder="1" applyAlignment="1">
      <alignment horizontal="left" vertical="center" wrapText="1"/>
    </xf>
    <xf numFmtId="0" fontId="32" fillId="11" borderId="17" xfId="0" applyFont="1" applyFill="1" applyBorder="1" applyAlignment="1">
      <alignment horizontal="center" vertical="center" wrapText="1"/>
    </xf>
    <xf numFmtId="0" fontId="32" fillId="11" borderId="5" xfId="0" applyFont="1" applyFill="1" applyBorder="1" applyAlignment="1">
      <alignment horizontal="left" vertical="center" wrapText="1"/>
    </xf>
    <xf numFmtId="0" fontId="32" fillId="11" borderId="5" xfId="0" applyFont="1" applyFill="1" applyBorder="1" applyAlignment="1">
      <alignment horizontal="center" vertical="center" wrapText="1"/>
    </xf>
    <xf numFmtId="0" fontId="32" fillId="11" borderId="28" xfId="83" applyFont="1" applyFill="1" applyBorder="1" applyAlignment="1">
      <alignment horizontal="center" vertical="center" wrapText="1"/>
    </xf>
    <xf numFmtId="0" fontId="32" fillId="11" borderId="5" xfId="0" applyFont="1" applyFill="1" applyBorder="1" applyAlignment="1">
      <alignment horizontal="center" vertical="center"/>
    </xf>
    <xf numFmtId="0" fontId="80" fillId="0" borderId="29" xfId="66" applyFont="1" applyBorder="1" applyAlignment="1">
      <alignment horizontal="left" vertical="center" wrapText="1"/>
    </xf>
    <xf numFmtId="0" fontId="78" fillId="25" borderId="3" xfId="0" applyFont="1" applyFill="1" applyBorder="1" applyAlignment="1">
      <alignment horizontal="left" vertical="center" wrapText="1"/>
    </xf>
    <xf numFmtId="0" fontId="58" fillId="25" borderId="3" xfId="0" applyFont="1" applyFill="1" applyBorder="1" applyAlignment="1">
      <alignment horizontal="center" vertical="center" wrapText="1"/>
    </xf>
    <xf numFmtId="0" fontId="60" fillId="12" borderId="0" xfId="0" applyFont="1" applyFill="1" applyAlignment="1">
      <alignment horizontal="center" vertical="center" wrapText="1"/>
    </xf>
    <xf numFmtId="0" fontId="80" fillId="11" borderId="15" xfId="66" applyFont="1" applyFill="1" applyBorder="1" applyAlignment="1">
      <alignment horizontal="left" vertical="center" wrapText="1"/>
    </xf>
    <xf numFmtId="0" fontId="54" fillId="0" borderId="0" xfId="0" applyFont="1" applyAlignment="1">
      <alignment horizontal="center" vertical="center" wrapText="1"/>
    </xf>
    <xf numFmtId="0" fontId="116" fillId="11" borderId="15" xfId="0" applyFont="1" applyFill="1" applyBorder="1" applyAlignment="1">
      <alignment horizontal="left" vertical="center" wrapText="1"/>
    </xf>
    <xf numFmtId="0" fontId="54" fillId="0" borderId="0" xfId="0" applyFont="1" applyAlignment="1">
      <alignment horizontal="left" vertical="top" wrapText="1"/>
    </xf>
    <xf numFmtId="0" fontId="58" fillId="18" borderId="10" xfId="0" applyFont="1" applyFill="1" applyBorder="1" applyAlignment="1">
      <alignment horizontal="left" vertical="center"/>
    </xf>
    <xf numFmtId="0" fontId="27" fillId="16" borderId="39" xfId="0" applyFont="1" applyFill="1" applyBorder="1" applyAlignment="1">
      <alignment horizontal="right" vertical="center" wrapText="1"/>
    </xf>
    <xf numFmtId="0" fontId="66" fillId="16" borderId="40" xfId="0" applyFont="1" applyFill="1" applyBorder="1" applyAlignment="1">
      <alignment horizontal="center" vertical="center" wrapText="1"/>
    </xf>
    <xf numFmtId="0" fontId="67" fillId="16" borderId="51" xfId="0" applyFont="1" applyFill="1" applyBorder="1" applyAlignment="1">
      <alignment horizontal="center" vertical="center" wrapText="1"/>
    </xf>
    <xf numFmtId="43" fontId="68" fillId="15" borderId="118" xfId="116" applyFont="1" applyFill="1" applyBorder="1" applyAlignment="1">
      <alignment horizontal="center" vertical="center"/>
    </xf>
    <xf numFmtId="1" fontId="68" fillId="15" borderId="119" xfId="0" applyNumberFormat="1" applyFont="1" applyFill="1" applyBorder="1" applyAlignment="1">
      <alignment horizontal="left" vertical="center"/>
    </xf>
    <xf numFmtId="43" fontId="68" fillId="15" borderId="93" xfId="0" applyNumberFormat="1" applyFont="1" applyFill="1" applyBorder="1" applyAlignment="1">
      <alignment horizontal="center" vertical="center"/>
    </xf>
    <xf numFmtId="0" fontId="68" fillId="17" borderId="122" xfId="0" applyFont="1" applyFill="1" applyBorder="1" applyAlignment="1">
      <alignment horizontal="center" vertical="center" wrapText="1"/>
    </xf>
    <xf numFmtId="43" fontId="68" fillId="14" borderId="124" xfId="116" applyFont="1" applyFill="1" applyBorder="1" applyAlignment="1">
      <alignment horizontal="center" vertical="center"/>
    </xf>
    <xf numFmtId="180" fontId="68" fillId="14" borderId="125" xfId="0" applyNumberFormat="1" applyFont="1" applyFill="1" applyBorder="1" applyAlignment="1">
      <alignment horizontal="left" vertical="center"/>
    </xf>
    <xf numFmtId="43" fontId="68" fillId="15" borderId="124" xfId="116" applyFont="1" applyFill="1" applyBorder="1" applyAlignment="1">
      <alignment horizontal="center" vertical="center"/>
    </xf>
    <xf numFmtId="43" fontId="68" fillId="15" borderId="126" xfId="116" applyFont="1" applyFill="1" applyBorder="1" applyAlignment="1">
      <alignment horizontal="center" vertical="center"/>
    </xf>
    <xf numFmtId="43" fontId="68" fillId="14" borderId="125" xfId="116" applyFont="1" applyFill="1" applyBorder="1" applyAlignment="1">
      <alignment horizontal="center" vertical="center"/>
    </xf>
    <xf numFmtId="43" fontId="68" fillId="14" borderId="127" xfId="116" applyFont="1" applyFill="1" applyBorder="1" applyAlignment="1">
      <alignment horizontal="center" vertical="center"/>
    </xf>
    <xf numFmtId="43" fontId="68" fillId="15" borderId="128" xfId="116" applyFont="1" applyFill="1" applyBorder="1" applyAlignment="1">
      <alignment horizontal="center" vertical="center"/>
    </xf>
    <xf numFmtId="43" fontId="68" fillId="15" borderId="129" xfId="116" applyFont="1" applyFill="1" applyBorder="1" applyAlignment="1">
      <alignment horizontal="center" vertical="center"/>
    </xf>
    <xf numFmtId="43" fontId="68" fillId="15" borderId="130" xfId="116" applyFont="1" applyFill="1" applyBorder="1" applyAlignment="1">
      <alignment horizontal="center" vertical="center"/>
    </xf>
    <xf numFmtId="1" fontId="49" fillId="21" borderId="58" xfId="66" applyNumberFormat="1" applyFill="1" applyBorder="1" applyAlignment="1" applyProtection="1">
      <alignment horizontal="left" vertical="center"/>
      <protection hidden="1"/>
    </xf>
    <xf numFmtId="1" fontId="73" fillId="19" borderId="59" xfId="66" applyNumberFormat="1" applyFont="1" applyFill="1" applyBorder="1" applyAlignment="1" applyProtection="1">
      <alignment horizontal="left" vertical="center"/>
      <protection hidden="1"/>
    </xf>
    <xf numFmtId="1" fontId="73" fillId="20" borderId="56" xfId="66" applyNumberFormat="1" applyFont="1" applyFill="1" applyBorder="1" applyAlignment="1" applyProtection="1">
      <alignment horizontal="left" vertical="center"/>
      <protection hidden="1"/>
    </xf>
    <xf numFmtId="1" fontId="73" fillId="21" borderId="6" xfId="66" applyNumberFormat="1" applyFont="1" applyFill="1" applyBorder="1" applyAlignment="1" applyProtection="1">
      <alignment horizontal="left" vertical="center"/>
      <protection hidden="1"/>
    </xf>
    <xf numFmtId="1" fontId="73" fillId="20" borderId="7" xfId="66" applyNumberFormat="1" applyFont="1" applyFill="1" applyBorder="1" applyAlignment="1" applyProtection="1">
      <alignment horizontal="left" vertical="center"/>
      <protection hidden="1"/>
    </xf>
    <xf numFmtId="1" fontId="49" fillId="20" borderId="7" xfId="66" applyNumberFormat="1" applyFill="1" applyBorder="1" applyAlignment="1" applyProtection="1">
      <alignment horizontal="left" vertical="center"/>
      <protection hidden="1"/>
    </xf>
    <xf numFmtId="1" fontId="73" fillId="21" borderId="64" xfId="66" applyNumberFormat="1" applyFont="1" applyFill="1" applyBorder="1" applyAlignment="1" applyProtection="1">
      <alignment horizontal="left" vertical="center"/>
      <protection hidden="1"/>
    </xf>
    <xf numFmtId="1" fontId="73" fillId="19" borderId="41" xfId="66" applyNumberFormat="1" applyFont="1" applyFill="1" applyBorder="1" applyAlignment="1" applyProtection="1">
      <alignment horizontal="left" vertical="center"/>
      <protection hidden="1"/>
    </xf>
    <xf numFmtId="1" fontId="73" fillId="20" borderId="57" xfId="66" applyNumberFormat="1" applyFont="1" applyFill="1" applyBorder="1" applyAlignment="1" applyProtection="1">
      <alignment horizontal="left" vertical="center"/>
      <protection hidden="1"/>
    </xf>
    <xf numFmtId="0" fontId="31" fillId="11" borderId="97" xfId="0" applyFont="1" applyFill="1" applyBorder="1" applyAlignment="1">
      <alignment horizontal="left" vertical="center" wrapText="1"/>
    </xf>
    <xf numFmtId="0" fontId="31" fillId="11" borderId="11" xfId="0" applyFont="1" applyFill="1" applyBorder="1" applyAlignment="1">
      <alignment horizontal="left" vertical="center" wrapText="1"/>
    </xf>
    <xf numFmtId="0" fontId="121" fillId="19" borderId="40" xfId="0" applyFont="1" applyFill="1" applyBorder="1" applyAlignment="1">
      <alignment horizontal="center" vertical="center" wrapText="1"/>
    </xf>
    <xf numFmtId="1" fontId="121" fillId="20" borderId="41" xfId="0" applyNumberFormat="1" applyFont="1" applyFill="1" applyBorder="1" applyAlignment="1">
      <alignment horizontal="left" vertical="center"/>
    </xf>
    <xf numFmtId="0" fontId="31" fillId="0" borderId="4" xfId="0" applyFont="1" applyBorder="1" applyAlignment="1">
      <alignment horizontal="left" vertical="center" wrapText="1"/>
    </xf>
    <xf numFmtId="0" fontId="55" fillId="11" borderId="32" xfId="0" applyFont="1" applyFill="1" applyBorder="1" applyAlignment="1">
      <alignment horizontal="left" vertical="center" wrapText="1"/>
    </xf>
    <xf numFmtId="0" fontId="74" fillId="12" borderId="3" xfId="0" applyFont="1" applyFill="1" applyBorder="1" applyAlignment="1">
      <alignment vertical="center" wrapText="1"/>
    </xf>
    <xf numFmtId="0" fontId="122" fillId="12" borderId="20" xfId="0" applyFont="1" applyFill="1" applyBorder="1" applyAlignment="1">
      <alignment horizontal="center" vertical="center" wrapText="1"/>
    </xf>
    <xf numFmtId="0" fontId="58" fillId="0" borderId="20" xfId="0" applyFont="1" applyBorder="1" applyAlignment="1">
      <alignment horizontal="center" vertical="center" wrapText="1"/>
    </xf>
    <xf numFmtId="182" fontId="54" fillId="0" borderId="19" xfId="0" applyNumberFormat="1" applyFont="1" applyBorder="1" applyAlignment="1">
      <alignment horizontal="center" vertical="center" wrapText="1"/>
    </xf>
    <xf numFmtId="182" fontId="54" fillId="0" borderId="15" xfId="0" applyNumberFormat="1" applyFont="1" applyBorder="1" applyAlignment="1">
      <alignment horizontal="center" vertical="center" wrapText="1"/>
    </xf>
    <xf numFmtId="182" fontId="55" fillId="11" borderId="15" xfId="0" applyNumberFormat="1" applyFont="1" applyFill="1" applyBorder="1" applyAlignment="1">
      <alignment horizontal="center" vertical="center" wrapText="1"/>
    </xf>
    <xf numFmtId="2" fontId="31" fillId="0" borderId="0" xfId="0" applyNumberFormat="1" applyFont="1" applyAlignment="1">
      <alignment horizontal="center" vertical="center"/>
    </xf>
    <xf numFmtId="0" fontId="55" fillId="11" borderId="3" xfId="0" applyFont="1" applyFill="1" applyBorder="1" applyAlignment="1">
      <alignment horizontal="center" vertical="center"/>
    </xf>
    <xf numFmtId="0" fontId="55" fillId="11" borderId="4" xfId="0" applyFont="1" applyFill="1" applyBorder="1" applyAlignment="1">
      <alignment horizontal="center" vertical="center" wrapText="1"/>
    </xf>
    <xf numFmtId="182" fontId="55" fillId="11" borderId="19" xfId="0" applyNumberFormat="1" applyFont="1" applyFill="1" applyBorder="1" applyAlignment="1">
      <alignment horizontal="center" vertical="center" wrapText="1"/>
    </xf>
    <xf numFmtId="0" fontId="55" fillId="11" borderId="21" xfId="0" applyFont="1" applyFill="1" applyBorder="1" applyAlignment="1">
      <alignment horizontal="center" vertical="center" wrapText="1"/>
    </xf>
    <xf numFmtId="0" fontId="55" fillId="11" borderId="35" xfId="0" applyFont="1" applyFill="1" applyBorder="1" applyAlignment="1">
      <alignment horizontal="center" vertical="center" wrapText="1"/>
    </xf>
    <xf numFmtId="0" fontId="55" fillId="0" borderId="5" xfId="0" applyFont="1" applyBorder="1" applyAlignment="1">
      <alignment horizontal="center" vertical="center" wrapText="1"/>
    </xf>
    <xf numFmtId="182" fontId="55" fillId="0" borderId="29" xfId="0" applyNumberFormat="1" applyFont="1" applyBorder="1" applyAlignment="1">
      <alignment horizontal="center" vertical="center" wrapText="1"/>
    </xf>
    <xf numFmtId="0" fontId="8" fillId="11" borderId="104" xfId="66" applyFont="1" applyFill="1" applyBorder="1" applyAlignment="1">
      <alignment horizontal="left" vertical="center" wrapText="1"/>
    </xf>
    <xf numFmtId="0" fontId="55" fillId="11" borderId="34" xfId="0" applyFont="1" applyFill="1" applyBorder="1" applyAlignment="1">
      <alignment horizontal="center" vertical="center" wrapText="1"/>
    </xf>
    <xf numFmtId="0" fontId="54" fillId="11" borderId="0" xfId="0" applyFont="1" applyFill="1" applyAlignment="1">
      <alignment horizontal="left" vertical="center" wrapText="1"/>
    </xf>
    <xf numFmtId="178" fontId="54" fillId="11" borderId="4" xfId="50" applyNumberFormat="1" applyFont="1" applyFill="1" applyBorder="1" applyAlignment="1">
      <alignment horizontal="left" vertical="center" wrapText="1"/>
    </xf>
    <xf numFmtId="1" fontId="54" fillId="11" borderId="62" xfId="0" applyNumberFormat="1" applyFont="1" applyFill="1" applyBorder="1" applyAlignment="1">
      <alignment horizontal="left" vertical="center" wrapText="1"/>
    </xf>
    <xf numFmtId="0" fontId="54" fillId="11" borderId="69" xfId="0" applyFont="1" applyFill="1" applyBorder="1" applyAlignment="1">
      <alignment horizontal="center" vertical="center" wrapText="1"/>
    </xf>
    <xf numFmtId="1" fontId="54" fillId="11" borderId="14" xfId="0" applyNumberFormat="1" applyFont="1" applyFill="1" applyBorder="1" applyAlignment="1">
      <alignment horizontal="center" vertical="center" wrapText="1"/>
    </xf>
    <xf numFmtId="1" fontId="54" fillId="11" borderId="23" xfId="0" applyNumberFormat="1" applyFont="1" applyFill="1" applyBorder="1" applyAlignment="1">
      <alignment horizontal="center" vertical="center" wrapText="1"/>
    </xf>
    <xf numFmtId="1" fontId="54" fillId="11" borderId="32" xfId="0" applyNumberFormat="1" applyFont="1" applyFill="1" applyBorder="1" applyAlignment="1">
      <alignment horizontal="center" vertical="center" wrapText="1"/>
    </xf>
    <xf numFmtId="0" fontId="54" fillId="11" borderId="30" xfId="0" applyFont="1" applyFill="1" applyBorder="1" applyAlignment="1">
      <alignment horizontal="left" vertical="center" wrapText="1"/>
    </xf>
    <xf numFmtId="1" fontId="54" fillId="11" borderId="69" xfId="0" applyNumberFormat="1" applyFont="1" applyFill="1" applyBorder="1" applyAlignment="1">
      <alignment horizontal="left" vertical="center" wrapText="1"/>
    </xf>
    <xf numFmtId="1" fontId="54" fillId="11" borderId="73" xfId="0" applyNumberFormat="1" applyFont="1" applyFill="1" applyBorder="1" applyAlignment="1">
      <alignment horizontal="left" vertical="center" wrapText="1"/>
    </xf>
    <xf numFmtId="1" fontId="65" fillId="14" borderId="39" xfId="0" applyNumberFormat="1" applyFont="1" applyFill="1" applyBorder="1" applyAlignment="1">
      <alignment horizontal="left" vertical="center"/>
    </xf>
    <xf numFmtId="0" fontId="56" fillId="14" borderId="40" xfId="0" applyFont="1" applyFill="1" applyBorder="1" applyAlignment="1">
      <alignment horizontal="left" vertical="center" wrapText="1"/>
    </xf>
    <xf numFmtId="0" fontId="56" fillId="14" borderId="40" xfId="0" applyFont="1" applyFill="1" applyBorder="1" applyAlignment="1">
      <alignment horizontal="center" vertical="center"/>
    </xf>
    <xf numFmtId="0" fontId="56" fillId="14" borderId="40" xfId="0" applyFont="1" applyFill="1" applyBorder="1" applyAlignment="1">
      <alignment horizontal="center" vertical="center" wrapText="1"/>
    </xf>
    <xf numFmtId="0" fontId="56" fillId="14" borderId="40" xfId="0" applyFont="1" applyFill="1" applyBorder="1" applyAlignment="1" applyProtection="1">
      <alignment horizontal="center" vertical="center"/>
      <protection locked="0"/>
    </xf>
    <xf numFmtId="2" fontId="54" fillId="14" borderId="40" xfId="0" applyNumberFormat="1" applyFont="1" applyFill="1" applyBorder="1" applyAlignment="1">
      <alignment horizontal="center" vertical="center"/>
    </xf>
    <xf numFmtId="182" fontId="56" fillId="14" borderId="40" xfId="0" applyNumberFormat="1" applyFont="1" applyFill="1" applyBorder="1" applyAlignment="1">
      <alignment horizontal="center" vertical="center"/>
    </xf>
    <xf numFmtId="0" fontId="54" fillId="14" borderId="51" xfId="0" applyFont="1" applyFill="1" applyBorder="1" applyAlignment="1">
      <alignment vertical="center" wrapText="1"/>
    </xf>
    <xf numFmtId="1" fontId="65" fillId="14" borderId="39" xfId="0" applyNumberFormat="1" applyFont="1" applyFill="1" applyBorder="1" applyAlignment="1" applyProtection="1">
      <alignment horizontal="left" vertical="center"/>
      <protection locked="0"/>
    </xf>
    <xf numFmtId="0" fontId="54" fillId="0" borderId="20" xfId="0" applyFont="1" applyBorder="1" applyAlignment="1">
      <alignment horizontal="left" vertical="center" wrapText="1"/>
    </xf>
    <xf numFmtId="0" fontId="55" fillId="11" borderId="25" xfId="0" applyFont="1" applyFill="1" applyBorder="1" applyAlignment="1">
      <alignment horizontal="left" vertical="center" wrapText="1"/>
    </xf>
    <xf numFmtId="0" fontId="31" fillId="11" borderId="10" xfId="0" applyFont="1" applyFill="1" applyBorder="1" applyAlignment="1">
      <alignment vertical="center" wrapText="1"/>
    </xf>
    <xf numFmtId="0" fontId="122" fillId="11" borderId="10" xfId="0" applyFont="1" applyFill="1" applyBorder="1" applyAlignment="1">
      <alignment vertical="center" wrapText="1"/>
    </xf>
    <xf numFmtId="0" fontId="79" fillId="11" borderId="11" xfId="0" applyFont="1" applyFill="1" applyBorder="1" applyAlignment="1">
      <alignment horizontal="center" vertical="center"/>
    </xf>
    <xf numFmtId="0" fontId="32" fillId="11" borderId="23" xfId="0" applyFont="1" applyFill="1" applyBorder="1" applyAlignment="1">
      <alignment horizontal="left" vertical="center" wrapText="1"/>
    </xf>
    <xf numFmtId="0" fontId="30" fillId="11" borderId="34" xfId="0" applyFont="1" applyFill="1" applyBorder="1" applyAlignment="1">
      <alignment horizontal="center" vertical="center" wrapText="1"/>
    </xf>
    <xf numFmtId="0" fontId="32" fillId="11" borderId="10" xfId="0" applyFont="1" applyFill="1" applyBorder="1" applyAlignment="1">
      <alignment horizontal="left" vertical="center" wrapText="1"/>
    </xf>
    <xf numFmtId="0" fontId="30" fillId="11" borderId="20" xfId="0" applyFont="1" applyFill="1" applyBorder="1" applyAlignment="1">
      <alignment horizontal="center" vertical="center" wrapText="1"/>
    </xf>
    <xf numFmtId="1" fontId="54" fillId="25" borderId="14" xfId="0" applyNumberFormat="1" applyFont="1" applyFill="1" applyBorder="1" applyAlignment="1">
      <alignment horizontal="left" vertical="center" wrapText="1"/>
    </xf>
    <xf numFmtId="0" fontId="54" fillId="25" borderId="4" xfId="0" applyFont="1" applyFill="1" applyBorder="1" applyAlignment="1">
      <alignment horizontal="left" vertical="center" wrapText="1"/>
    </xf>
    <xf numFmtId="2" fontId="54" fillId="25" borderId="10" xfId="50" applyNumberFormat="1" applyFont="1" applyFill="1" applyBorder="1" applyAlignment="1">
      <alignment horizontal="center" vertical="center" wrapText="1"/>
    </xf>
    <xf numFmtId="178" fontId="54" fillId="25" borderId="25" xfId="50" applyNumberFormat="1" applyFont="1" applyFill="1" applyBorder="1" applyAlignment="1">
      <alignment horizontal="left" vertical="center" wrapText="1"/>
    </xf>
    <xf numFmtId="177" fontId="54" fillId="25" borderId="3" xfId="0" applyNumberFormat="1" applyFont="1" applyFill="1" applyBorder="1" applyAlignment="1">
      <alignment horizontal="center" vertical="center" wrapText="1"/>
    </xf>
    <xf numFmtId="2" fontId="54" fillId="25" borderId="14" xfId="50" applyNumberFormat="1" applyFont="1" applyFill="1" applyBorder="1" applyAlignment="1">
      <alignment horizontal="center" vertical="center" wrapText="1"/>
    </xf>
    <xf numFmtId="2" fontId="54" fillId="25" borderId="3" xfId="0" applyNumberFormat="1" applyFont="1" applyFill="1" applyBorder="1" applyAlignment="1">
      <alignment horizontal="center" vertical="center" wrapText="1"/>
    </xf>
    <xf numFmtId="0" fontId="54" fillId="25" borderId="21"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5" fillId="0" borderId="3" xfId="0" applyFont="1" applyBorder="1" applyAlignment="1">
      <alignment horizontal="left" vertical="top" wrapText="1"/>
    </xf>
    <xf numFmtId="1" fontId="54" fillId="11" borderId="10" xfId="85" applyNumberFormat="1" applyFont="1" applyFill="1" applyBorder="1" applyAlignment="1">
      <alignment horizontal="left" vertical="center" wrapText="1"/>
    </xf>
    <xf numFmtId="0" fontId="54" fillId="11" borderId="3" xfId="85" applyFont="1" applyFill="1" applyBorder="1" applyAlignment="1">
      <alignment horizontal="left" vertical="center" wrapText="1"/>
    </xf>
    <xf numFmtId="2" fontId="54" fillId="11" borderId="10" xfId="85" applyNumberFormat="1" applyFont="1" applyFill="1" applyBorder="1" applyAlignment="1">
      <alignment horizontal="center" vertical="center" wrapText="1"/>
    </xf>
    <xf numFmtId="2" fontId="54" fillId="11" borderId="3" xfId="85" applyNumberFormat="1" applyFont="1" applyFill="1" applyBorder="1" applyAlignment="1">
      <alignment horizontal="center" vertical="center" wrapText="1"/>
    </xf>
    <xf numFmtId="182" fontId="54" fillId="11" borderId="3" xfId="85" applyNumberFormat="1" applyFont="1" applyFill="1" applyBorder="1" applyAlignment="1">
      <alignment horizontal="center" vertical="center" wrapText="1"/>
    </xf>
    <xf numFmtId="0" fontId="54" fillId="11" borderId="20" xfId="85" applyFont="1" applyFill="1" applyBorder="1" applyAlignment="1">
      <alignment horizontal="center" vertical="center" wrapText="1"/>
    </xf>
    <xf numFmtId="0" fontId="54" fillId="11" borderId="25" xfId="85" applyFont="1" applyFill="1" applyBorder="1" applyAlignment="1">
      <alignment horizontal="center" vertical="center" wrapText="1"/>
    </xf>
    <xf numFmtId="175" fontId="54" fillId="11" borderId="20" xfId="84" applyNumberFormat="1" applyFont="1" applyFill="1" applyBorder="1" applyAlignment="1">
      <alignment horizontal="center" vertical="center" wrapText="1"/>
    </xf>
    <xf numFmtId="175" fontId="54" fillId="11" borderId="37" xfId="84" applyNumberFormat="1" applyFont="1" applyFill="1" applyBorder="1" applyAlignment="1">
      <alignment horizontal="center" vertical="center" wrapText="1"/>
    </xf>
    <xf numFmtId="0" fontId="58" fillId="11" borderId="17" xfId="84" applyFont="1" applyFill="1" applyBorder="1" applyAlignment="1">
      <alignment horizontal="center" vertical="center" wrapText="1"/>
    </xf>
    <xf numFmtId="2" fontId="54" fillId="11" borderId="16" xfId="44" applyNumberFormat="1" applyFont="1" applyFill="1" applyBorder="1" applyAlignment="1">
      <alignment horizontal="center" vertical="center"/>
    </xf>
    <xf numFmtId="175" fontId="54" fillId="11" borderId="17" xfId="84" applyNumberFormat="1" applyFont="1" applyFill="1" applyBorder="1" applyAlignment="1">
      <alignment horizontal="center" vertical="center" wrapText="1"/>
    </xf>
    <xf numFmtId="178" fontId="54" fillId="11" borderId="22" xfId="50" applyNumberFormat="1" applyFont="1" applyFill="1" applyBorder="1" applyAlignment="1">
      <alignment horizontal="left" vertical="center" wrapText="1"/>
    </xf>
    <xf numFmtId="0" fontId="54" fillId="11" borderId="16" xfId="0" applyFont="1" applyFill="1" applyBorder="1" applyAlignment="1">
      <alignment horizontal="left" vertical="center" wrapText="1"/>
    </xf>
    <xf numFmtId="182" fontId="54" fillId="11" borderId="17" xfId="0" applyNumberFormat="1" applyFont="1" applyFill="1" applyBorder="1" applyAlignment="1">
      <alignment horizontal="center" vertical="center" wrapText="1"/>
    </xf>
    <xf numFmtId="0" fontId="54" fillId="11" borderId="18" xfId="0" applyFont="1" applyFill="1" applyBorder="1" applyAlignment="1">
      <alignment horizontal="center" vertical="center" wrapText="1"/>
    </xf>
    <xf numFmtId="0" fontId="69" fillId="11" borderId="8" xfId="66" applyFont="1" applyFill="1" applyBorder="1" applyAlignment="1">
      <alignment horizontal="left" vertical="center" wrapText="1"/>
    </xf>
    <xf numFmtId="2" fontId="74" fillId="12" borderId="50" xfId="0" applyNumberFormat="1" applyFont="1" applyFill="1" applyBorder="1" applyAlignment="1">
      <alignment horizontal="center" vertical="center" wrapText="1"/>
    </xf>
    <xf numFmtId="175" fontId="54" fillId="11" borderId="70" xfId="84" applyNumberFormat="1" applyFont="1" applyFill="1" applyBorder="1" applyAlignment="1">
      <alignment horizontal="center" vertical="center" wrapText="1"/>
    </xf>
    <xf numFmtId="178" fontId="54" fillId="11" borderId="36" xfId="50" applyNumberFormat="1" applyFont="1" applyFill="1" applyBorder="1" applyAlignment="1">
      <alignment horizontal="left" vertical="center" wrapText="1"/>
    </xf>
    <xf numFmtId="2" fontId="74" fillId="12" borderId="10" xfId="0" applyNumberFormat="1" applyFont="1" applyFill="1" applyBorder="1" applyAlignment="1">
      <alignment horizontal="center" vertical="center" wrapText="1"/>
    </xf>
    <xf numFmtId="2" fontId="74" fillId="12" borderId="16" xfId="0" applyNumberFormat="1" applyFont="1" applyFill="1" applyBorder="1" applyAlignment="1">
      <alignment horizontal="center" vertical="center" wrapText="1"/>
    </xf>
    <xf numFmtId="175" fontId="54" fillId="11" borderId="18" xfId="84" applyNumberFormat="1" applyFont="1" applyFill="1" applyBorder="1" applyAlignment="1">
      <alignment horizontal="center" vertical="center" wrapText="1"/>
    </xf>
    <xf numFmtId="1" fontId="2" fillId="0" borderId="16"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11" borderId="12" xfId="0" applyFont="1" applyFill="1" applyBorder="1" applyAlignment="1">
      <alignment horizontal="center" vertical="center" wrapText="1"/>
    </xf>
    <xf numFmtId="0" fontId="2" fillId="15" borderId="43" xfId="65" applyFont="1" applyFill="1" applyBorder="1" applyAlignment="1" applyProtection="1">
      <alignment horizontal="center" vertical="center" wrapText="1"/>
      <protection locked="0"/>
    </xf>
    <xf numFmtId="175" fontId="2" fillId="0" borderId="11" xfId="0" applyNumberFormat="1" applyFont="1" applyBorder="1" applyAlignment="1">
      <alignment horizontal="center" vertical="center" wrapText="1"/>
    </xf>
    <xf numFmtId="178" fontId="2" fillId="0" borderId="12" xfId="50" applyNumberFormat="1" applyFont="1" applyBorder="1" applyAlignment="1">
      <alignment horizontal="left" vertical="center" wrapText="1"/>
    </xf>
    <xf numFmtId="0" fontId="2" fillId="0" borderId="32" xfId="0" applyFont="1" applyBorder="1" applyAlignment="1">
      <alignment horizontal="left" vertical="center" wrapText="1"/>
    </xf>
    <xf numFmtId="1" fontId="2" fillId="0" borderId="11" xfId="0" applyNumberFormat="1" applyFont="1" applyBorder="1" applyAlignment="1">
      <alignment horizontal="center" vertical="center" wrapText="1"/>
    </xf>
    <xf numFmtId="1" fontId="2" fillId="0" borderId="10" xfId="0" applyNumberFormat="1" applyFont="1" applyBorder="1" applyAlignment="1">
      <alignment horizontal="left" vertical="center" wrapText="1"/>
    </xf>
    <xf numFmtId="0" fontId="2" fillId="15" borderId="42" xfId="65" applyFont="1" applyFill="1" applyBorder="1" applyAlignment="1" applyProtection="1">
      <alignment horizontal="center" vertical="center" wrapText="1"/>
      <protection locked="0"/>
    </xf>
    <xf numFmtId="1" fontId="2" fillId="0" borderId="14" xfId="0" applyNumberFormat="1" applyFont="1" applyBorder="1" applyAlignment="1">
      <alignment horizontal="left" vertical="center" wrapText="1"/>
    </xf>
    <xf numFmtId="0" fontId="2" fillId="0" borderId="4" xfId="0" applyFont="1" applyBorder="1" applyAlignment="1">
      <alignment horizontal="center" vertical="center" wrapText="1"/>
    </xf>
    <xf numFmtId="0" fontId="2" fillId="11" borderId="22" xfId="0" applyFont="1" applyFill="1" applyBorder="1" applyAlignment="1">
      <alignment horizontal="center" vertical="center" wrapText="1"/>
    </xf>
    <xf numFmtId="0" fontId="2" fillId="15" borderId="8" xfId="65" applyFont="1" applyFill="1" applyBorder="1" applyAlignment="1" applyProtection="1">
      <alignment horizontal="center" vertical="center" wrapText="1"/>
      <protection locked="0"/>
    </xf>
    <xf numFmtId="175" fontId="2" fillId="0" borderId="4" xfId="0" applyNumberFormat="1" applyFont="1" applyBorder="1" applyAlignment="1">
      <alignment horizontal="center" vertical="center" wrapText="1"/>
    </xf>
    <xf numFmtId="178" fontId="2" fillId="0" borderId="26" xfId="50" applyNumberFormat="1" applyFont="1" applyBorder="1" applyAlignment="1">
      <alignment horizontal="left" vertical="center" wrapText="1"/>
    </xf>
    <xf numFmtId="0" fontId="2" fillId="0" borderId="14" xfId="0" applyFont="1" applyBorder="1" applyAlignment="1">
      <alignment horizontal="left" vertical="center" wrapText="1"/>
    </xf>
    <xf numFmtId="1" fontId="2" fillId="0" borderId="4" xfId="0" applyNumberFormat="1" applyFont="1" applyBorder="1" applyAlignment="1">
      <alignment horizontal="center" vertical="center" wrapText="1"/>
    </xf>
    <xf numFmtId="0" fontId="2" fillId="11"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1" borderId="25" xfId="0" applyFont="1" applyFill="1" applyBorder="1" applyAlignment="1">
      <alignment horizontal="center" vertical="center" wrapText="1"/>
    </xf>
    <xf numFmtId="0" fontId="2" fillId="15" borderId="45" xfId="65" applyFont="1" applyFill="1" applyBorder="1" applyAlignment="1" applyProtection="1">
      <alignment horizontal="center" vertical="center" wrapText="1"/>
      <protection locked="0"/>
    </xf>
    <xf numFmtId="175" fontId="2" fillId="0" borderId="3" xfId="0" applyNumberFormat="1" applyFont="1" applyBorder="1" applyAlignment="1">
      <alignment horizontal="center" vertical="center" wrapText="1"/>
    </xf>
    <xf numFmtId="178" fontId="2" fillId="0" borderId="3" xfId="50" applyNumberFormat="1"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horizontal="left" vertical="center" wrapText="1"/>
    </xf>
    <xf numFmtId="0" fontId="2" fillId="11" borderId="17" xfId="0" applyFont="1" applyFill="1" applyBorder="1" applyAlignment="1">
      <alignment horizontal="center" vertical="center" wrapText="1"/>
    </xf>
    <xf numFmtId="175" fontId="2" fillId="0" borderId="17" xfId="0" applyNumberFormat="1" applyFont="1" applyBorder="1" applyAlignment="1">
      <alignment horizontal="center" vertical="center" wrapText="1"/>
    </xf>
    <xf numFmtId="178" fontId="2" fillId="0" borderId="22" xfId="50" applyNumberFormat="1" applyFont="1" applyBorder="1" applyAlignment="1">
      <alignment horizontal="left" vertical="center" wrapText="1"/>
    </xf>
    <xf numFmtId="2" fontId="2" fillId="0" borderId="11" xfId="0" applyNumberFormat="1" applyFont="1" applyBorder="1" applyAlignment="1">
      <alignment horizontal="center" vertical="center" wrapText="1"/>
    </xf>
    <xf numFmtId="0" fontId="2" fillId="0" borderId="3" xfId="0" applyFont="1" applyBorder="1" applyAlignment="1">
      <alignment horizontal="center" vertical="center" wrapText="1"/>
    </xf>
    <xf numFmtId="178" fontId="2" fillId="0" borderId="15" xfId="50" applyNumberFormat="1" applyFont="1" applyBorder="1" applyAlignment="1">
      <alignment horizontal="left" vertical="center" wrapText="1"/>
    </xf>
    <xf numFmtId="0" fontId="2" fillId="0" borderId="16" xfId="0" applyFont="1" applyBorder="1" applyAlignment="1">
      <alignment horizontal="left" vertical="center" wrapText="1"/>
    </xf>
    <xf numFmtId="2" fontId="2" fillId="0" borderId="17"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0" borderId="10" xfId="0" applyFont="1" applyBorder="1" applyAlignment="1">
      <alignment horizontal="left"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78" fontId="2" fillId="0" borderId="19" xfId="50" applyNumberFormat="1" applyFont="1" applyBorder="1" applyAlignment="1">
      <alignment horizontal="left" vertical="center" wrapText="1"/>
    </xf>
    <xf numFmtId="0" fontId="2" fillId="11" borderId="4"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11" borderId="29" xfId="0" applyFont="1" applyFill="1" applyBorder="1" applyAlignment="1">
      <alignment horizontal="center" vertical="center" wrapText="1"/>
    </xf>
    <xf numFmtId="175" fontId="2" fillId="0" borderId="5" xfId="0" applyNumberFormat="1" applyFont="1" applyBorder="1" applyAlignment="1">
      <alignment horizontal="center" vertical="center" wrapText="1"/>
    </xf>
    <xf numFmtId="178" fontId="2" fillId="0" borderId="27" xfId="50" applyNumberFormat="1" applyFont="1" applyBorder="1" applyAlignment="1">
      <alignment horizontal="left" vertical="center" wrapText="1"/>
    </xf>
    <xf numFmtId="0" fontId="2" fillId="0" borderId="28" xfId="0" applyFont="1" applyBorder="1" applyAlignment="1">
      <alignment horizontal="left" vertical="center" wrapText="1"/>
    </xf>
    <xf numFmtId="2"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11" borderId="11" xfId="0" applyFont="1" applyFill="1" applyBorder="1" applyAlignment="1">
      <alignment horizontal="center" vertical="center" wrapText="1"/>
    </xf>
    <xf numFmtId="178" fontId="2" fillId="0" borderId="25" xfId="50" applyNumberFormat="1" applyFont="1" applyBorder="1" applyAlignment="1">
      <alignment horizontal="left" vertical="center" wrapText="1"/>
    </xf>
    <xf numFmtId="0" fontId="2" fillId="15" borderId="72" xfId="65" applyFont="1" applyFill="1" applyBorder="1" applyAlignment="1" applyProtection="1">
      <alignment horizontal="center" vertical="center" wrapText="1"/>
      <protection locked="0"/>
    </xf>
    <xf numFmtId="0" fontId="2" fillId="11" borderId="19" xfId="0" applyFont="1" applyFill="1" applyBorder="1" applyAlignment="1">
      <alignment horizontal="center" vertical="center" wrapText="1"/>
    </xf>
    <xf numFmtId="178" fontId="2" fillId="0" borderId="29" xfId="50" applyNumberFormat="1" applyFont="1" applyBorder="1" applyAlignment="1">
      <alignment horizontal="left" vertical="center" wrapText="1"/>
    </xf>
    <xf numFmtId="178" fontId="2" fillId="0" borderId="12" xfId="50" applyNumberFormat="1" applyFont="1" applyFill="1" applyBorder="1" applyAlignment="1">
      <alignment horizontal="left" vertical="center" wrapText="1"/>
    </xf>
    <xf numFmtId="2" fontId="2" fillId="11" borderId="32"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178" fontId="2" fillId="0" borderId="13" xfId="50" applyNumberFormat="1" applyFont="1" applyBorder="1" applyAlignment="1">
      <alignment horizontal="left" vertical="center" wrapText="1"/>
    </xf>
    <xf numFmtId="0" fontId="2" fillId="0" borderId="20" xfId="0" applyFont="1" applyBorder="1" applyAlignment="1">
      <alignment horizontal="left" vertical="center" wrapText="1"/>
    </xf>
    <xf numFmtId="1" fontId="2" fillId="0" borderId="3" xfId="0" applyNumberFormat="1" applyFont="1" applyBorder="1" applyAlignment="1">
      <alignment horizontal="left" vertical="center" wrapText="1"/>
    </xf>
    <xf numFmtId="0" fontId="2" fillId="11" borderId="10" xfId="0" applyFont="1" applyFill="1" applyBorder="1" applyAlignment="1">
      <alignment horizontal="left" vertical="center" wrapText="1"/>
    </xf>
    <xf numFmtId="2" fontId="2" fillId="11" borderId="3" xfId="0" applyNumberFormat="1" applyFont="1" applyFill="1" applyBorder="1" applyAlignment="1">
      <alignment horizontal="center" vertical="center" wrapText="1"/>
    </xf>
    <xf numFmtId="1" fontId="2" fillId="11" borderId="3" xfId="0" applyNumberFormat="1" applyFont="1" applyFill="1" applyBorder="1" applyAlignment="1">
      <alignment horizontal="center" vertical="center" wrapText="1"/>
    </xf>
    <xf numFmtId="182" fontId="2" fillId="11" borderId="3" xfId="0" applyNumberFormat="1" applyFont="1" applyFill="1" applyBorder="1" applyAlignment="1">
      <alignment horizontal="center" vertical="center" wrapText="1"/>
    </xf>
    <xf numFmtId="1" fontId="2" fillId="11" borderId="20" xfId="0" applyNumberFormat="1" applyFont="1" applyFill="1" applyBorder="1" applyAlignment="1">
      <alignment horizontal="center" vertical="center" wrapText="1"/>
    </xf>
    <xf numFmtId="2" fontId="2" fillId="0" borderId="18" xfId="0" applyNumberFormat="1" applyFont="1" applyBorder="1" applyAlignment="1">
      <alignment horizontal="center" vertical="center" wrapText="1"/>
    </xf>
    <xf numFmtId="2" fontId="2" fillId="11" borderId="17" xfId="0" applyNumberFormat="1" applyFont="1" applyFill="1" applyBorder="1" applyAlignment="1">
      <alignment horizontal="center" vertical="center" wrapText="1"/>
    </xf>
    <xf numFmtId="1" fontId="2" fillId="11" borderId="17" xfId="0" applyNumberFormat="1" applyFont="1" applyFill="1" applyBorder="1" applyAlignment="1">
      <alignment horizontal="center" vertical="center" wrapText="1"/>
    </xf>
    <xf numFmtId="0" fontId="2" fillId="24" borderId="3" xfId="0" applyFont="1" applyFill="1" applyBorder="1" applyAlignment="1">
      <alignment horizontal="left" vertical="center" wrapText="1"/>
    </xf>
    <xf numFmtId="0" fontId="2" fillId="24" borderId="9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2" fillId="0" borderId="9" xfId="0" applyFont="1" applyBorder="1" applyAlignment="1">
      <alignment horizontal="center" vertical="center"/>
    </xf>
    <xf numFmtId="2" fontId="2" fillId="0" borderId="24" xfId="0" applyNumberFormat="1" applyFont="1" applyBorder="1" applyAlignment="1">
      <alignment horizontal="center" vertical="center"/>
    </xf>
    <xf numFmtId="0" fontId="2" fillId="11" borderId="25" xfId="0" applyFont="1" applyFill="1" applyBorder="1" applyAlignment="1">
      <alignment horizontal="left" vertical="center" wrapText="1"/>
    </xf>
    <xf numFmtId="0" fontId="2" fillId="0" borderId="3" xfId="0" applyFont="1" applyBorder="1" applyAlignment="1">
      <alignment horizontal="center" vertical="center"/>
    </xf>
    <xf numFmtId="2" fontId="2" fillId="0" borderId="15" xfId="0" applyNumberFormat="1" applyFont="1" applyBorder="1" applyAlignment="1">
      <alignment horizontal="center" vertical="center"/>
    </xf>
    <xf numFmtId="0" fontId="2" fillId="11" borderId="35" xfId="0" applyFont="1" applyFill="1" applyBorder="1" applyAlignment="1">
      <alignment horizontal="center" vertical="center" wrapText="1"/>
    </xf>
    <xf numFmtId="0" fontId="2" fillId="11" borderId="32" xfId="0" applyFont="1" applyFill="1" applyBorder="1" applyAlignment="1">
      <alignment horizontal="left" vertical="center" wrapText="1"/>
    </xf>
    <xf numFmtId="182" fontId="2" fillId="11" borderId="52" xfId="0" applyNumberFormat="1" applyFont="1" applyFill="1" applyBorder="1" applyAlignment="1">
      <alignment horizontal="center" vertical="center" wrapText="1"/>
    </xf>
    <xf numFmtId="1" fontId="2" fillId="11" borderId="10" xfId="0" applyNumberFormat="1" applyFont="1" applyFill="1" applyBorder="1" applyAlignment="1">
      <alignment horizontal="center" vertical="center" wrapText="1"/>
    </xf>
    <xf numFmtId="175" fontId="2" fillId="11" borderId="3" xfId="0" applyNumberFormat="1" applyFont="1" applyFill="1" applyBorder="1" applyAlignment="1">
      <alignment horizontal="center" vertical="center" wrapText="1"/>
    </xf>
    <xf numFmtId="178" fontId="2" fillId="11" borderId="15" xfId="50" applyNumberFormat="1" applyFont="1" applyFill="1" applyBorder="1" applyAlignment="1">
      <alignment horizontal="left" vertical="center" wrapText="1"/>
    </xf>
    <xf numFmtId="175" fontId="2" fillId="11" borderId="11" xfId="0" applyNumberFormat="1" applyFont="1" applyFill="1" applyBorder="1" applyAlignment="1">
      <alignment horizontal="center" vertical="center" wrapText="1"/>
    </xf>
    <xf numFmtId="178" fontId="2" fillId="11" borderId="13" xfId="50" applyNumberFormat="1" applyFont="1" applyFill="1" applyBorder="1" applyAlignment="1">
      <alignment horizontal="left" vertical="center" wrapText="1"/>
    </xf>
    <xf numFmtId="0" fontId="2" fillId="11" borderId="14" xfId="0" applyFont="1" applyFill="1" applyBorder="1" applyAlignment="1">
      <alignment horizontal="left" vertical="center" wrapText="1"/>
    </xf>
    <xf numFmtId="1" fontId="2" fillId="11" borderId="4" xfId="0" applyNumberFormat="1" applyFont="1" applyFill="1" applyBorder="1" applyAlignment="1">
      <alignment horizontal="center" vertical="center" wrapText="1"/>
    </xf>
    <xf numFmtId="2"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15" borderId="44" xfId="65" applyFont="1" applyFill="1" applyBorder="1" applyAlignment="1" applyProtection="1">
      <alignment horizontal="center" vertical="center" wrapText="1"/>
      <protection locked="0"/>
    </xf>
    <xf numFmtId="0" fontId="2" fillId="15" borderId="49" xfId="65" applyFont="1" applyFill="1" applyBorder="1" applyAlignment="1" applyProtection="1">
      <alignment horizontal="center" vertical="center" wrapText="1"/>
      <protection locked="0"/>
    </xf>
    <xf numFmtId="0" fontId="2" fillId="24" borderId="132" xfId="0" applyFont="1" applyFill="1" applyBorder="1" applyAlignment="1">
      <alignment horizontal="left" vertical="center" wrapText="1"/>
    </xf>
    <xf numFmtId="0" fontId="2" fillId="0" borderId="131" xfId="0" applyFont="1" applyBorder="1" applyAlignment="1">
      <alignment horizontal="center" vertical="center" wrapText="1"/>
    </xf>
    <xf numFmtId="0" fontId="2" fillId="24" borderId="132" xfId="0" applyFont="1" applyFill="1" applyBorder="1" applyAlignment="1">
      <alignment horizontal="center" vertical="center" wrapText="1"/>
    </xf>
    <xf numFmtId="0" fontId="2" fillId="24" borderId="10" xfId="0" applyFont="1" applyFill="1" applyBorder="1" applyAlignment="1">
      <alignment horizontal="left" vertical="center" wrapText="1"/>
    </xf>
    <xf numFmtId="0" fontId="2" fillId="24" borderId="10" xfId="0" applyFont="1" applyFill="1" applyBorder="1" applyAlignment="1">
      <alignment horizontal="center" vertical="center" wrapText="1"/>
    </xf>
    <xf numFmtId="0" fontId="2" fillId="24" borderId="133" xfId="0" applyFont="1" applyFill="1" applyBorder="1" applyAlignment="1">
      <alignment horizontal="left" vertical="center" wrapText="1"/>
    </xf>
    <xf numFmtId="0" fontId="2" fillId="24" borderId="133" xfId="0" applyFont="1" applyFill="1" applyBorder="1" applyAlignment="1">
      <alignment horizontal="center" vertical="center" wrapText="1"/>
    </xf>
    <xf numFmtId="0" fontId="2" fillId="24" borderId="131" xfId="0" applyFont="1" applyFill="1" applyBorder="1" applyAlignment="1">
      <alignment horizontal="center" vertical="center" wrapText="1"/>
    </xf>
    <xf numFmtId="0" fontId="2" fillId="24" borderId="14" xfId="0" applyFont="1" applyFill="1" applyBorder="1" applyAlignment="1">
      <alignment horizontal="left" vertical="center" wrapText="1"/>
    </xf>
    <xf numFmtId="0" fontId="2" fillId="0" borderId="134" xfId="0" applyFont="1" applyBorder="1" applyAlignment="1">
      <alignment horizontal="left" vertical="center" wrapText="1"/>
    </xf>
    <xf numFmtId="0" fontId="2" fillId="24" borderId="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15" borderId="71" xfId="65" applyFont="1" applyFill="1" applyBorder="1" applyAlignment="1" applyProtection="1">
      <alignment horizontal="center" vertical="center" wrapText="1"/>
      <protection locked="0"/>
    </xf>
    <xf numFmtId="0" fontId="2" fillId="15" borderId="135" xfId="65" applyFont="1" applyFill="1" applyBorder="1" applyAlignment="1" applyProtection="1">
      <alignment horizontal="center" vertical="center" wrapText="1"/>
      <protection locked="0"/>
    </xf>
    <xf numFmtId="0" fontId="2" fillId="11" borderId="5" xfId="0" applyFont="1" applyFill="1" applyBorder="1" applyAlignment="1">
      <alignment horizontal="center" vertical="center" wrapText="1"/>
    </xf>
    <xf numFmtId="2" fontId="2" fillId="0" borderId="32" xfId="0" applyNumberFormat="1" applyFont="1" applyBorder="1" applyAlignment="1">
      <alignment horizontal="center" vertical="center" wrapText="1"/>
    </xf>
    <xf numFmtId="2" fontId="65" fillId="16" borderId="99" xfId="0" applyNumberFormat="1" applyFont="1" applyFill="1" applyBorder="1" applyAlignment="1">
      <alignment horizontal="center" vertical="center" wrapText="1"/>
    </xf>
    <xf numFmtId="2" fontId="85" fillId="16" borderId="103" xfId="0" applyNumberFormat="1" applyFont="1" applyFill="1" applyBorder="1" applyAlignment="1">
      <alignment horizontal="center" vertical="center" wrapText="1"/>
    </xf>
    <xf numFmtId="0" fontId="82" fillId="16" borderId="59" xfId="0" applyFont="1" applyFill="1" applyBorder="1" applyAlignment="1">
      <alignment horizontal="center" vertical="center" wrapText="1"/>
    </xf>
    <xf numFmtId="0" fontId="83" fillId="16" borderId="58" xfId="0" applyFont="1" applyFill="1" applyBorder="1" applyAlignment="1">
      <alignment horizontal="center" vertical="center" wrapText="1"/>
    </xf>
    <xf numFmtId="0" fontId="65" fillId="16" borderId="99" xfId="0" applyFont="1" applyFill="1" applyBorder="1" applyAlignment="1">
      <alignment horizontal="center" vertical="center"/>
    </xf>
    <xf numFmtId="0" fontId="62" fillId="14" borderId="76" xfId="0" applyFont="1" applyFill="1" applyBorder="1" applyAlignment="1">
      <alignment horizontal="center" vertical="center" wrapText="1"/>
    </xf>
    <xf numFmtId="0" fontId="68" fillId="17" borderId="76" xfId="0" applyFont="1" applyFill="1" applyBorder="1" applyAlignment="1">
      <alignment horizontal="center" vertical="center" wrapText="1"/>
    </xf>
    <xf numFmtId="0" fontId="68" fillId="17" borderId="101" xfId="0" applyFont="1" applyFill="1" applyBorder="1" applyAlignment="1">
      <alignment horizontal="center" vertical="center" wrapText="1"/>
    </xf>
    <xf numFmtId="0" fontId="68" fillId="11" borderId="0" xfId="0" applyFont="1" applyFill="1" applyAlignment="1">
      <alignment horizontal="center" vertical="center" wrapText="1"/>
    </xf>
    <xf numFmtId="0" fontId="68" fillId="17" borderId="99" xfId="0" applyFont="1" applyFill="1" applyBorder="1" applyAlignment="1">
      <alignment horizontal="center" vertical="center" wrapText="1"/>
    </xf>
    <xf numFmtId="0" fontId="68" fillId="17" borderId="86" xfId="0" applyFont="1" applyFill="1" applyBorder="1" applyAlignment="1">
      <alignment horizontal="center" vertical="center" wrapText="1"/>
    </xf>
    <xf numFmtId="0" fontId="75" fillId="16" borderId="40" xfId="0" applyFont="1" applyFill="1" applyBorder="1" applyAlignment="1">
      <alignment horizontal="center" vertical="center"/>
    </xf>
    <xf numFmtId="0" fontId="75" fillId="16" borderId="51" xfId="0" applyFont="1" applyFill="1" applyBorder="1" applyAlignment="1">
      <alignment horizontal="center" vertical="center"/>
    </xf>
    <xf numFmtId="0" fontId="68" fillId="17" borderId="120" xfId="0" applyFont="1" applyFill="1" applyBorder="1" applyAlignment="1">
      <alignment horizontal="center" vertical="center" wrapText="1"/>
    </xf>
    <xf numFmtId="0" fontId="68" fillId="17" borderId="103" xfId="0" applyFont="1" applyFill="1" applyBorder="1" applyAlignment="1">
      <alignment horizontal="center" vertical="center" wrapText="1"/>
    </xf>
    <xf numFmtId="0" fontId="68" fillId="17" borderId="100" xfId="0" applyFont="1" applyFill="1" applyBorder="1" applyAlignment="1">
      <alignment horizontal="center" vertical="center" wrapText="1"/>
    </xf>
    <xf numFmtId="0" fontId="68" fillId="17" borderId="121" xfId="0" applyFont="1" applyFill="1" applyBorder="1" applyAlignment="1">
      <alignment horizontal="center" vertical="center" wrapText="1"/>
    </xf>
    <xf numFmtId="0" fontId="68" fillId="17" borderId="123" xfId="0" applyFont="1" applyFill="1" applyBorder="1" applyAlignment="1">
      <alignment horizontal="center" vertical="center" wrapText="1"/>
    </xf>
    <xf numFmtId="2" fontId="62" fillId="16" borderId="99" xfId="0" applyNumberFormat="1" applyFont="1" applyFill="1" applyBorder="1" applyAlignment="1">
      <alignment horizontal="center" vertical="center" wrapText="1"/>
    </xf>
    <xf numFmtId="2" fontId="62" fillId="16" borderId="100" xfId="0" applyNumberFormat="1" applyFont="1" applyFill="1" applyBorder="1" applyAlignment="1">
      <alignment horizontal="center" vertical="center" wrapText="1"/>
    </xf>
    <xf numFmtId="0" fontId="62" fillId="16" borderId="58" xfId="0" applyFont="1" applyFill="1" applyBorder="1" applyAlignment="1">
      <alignment horizontal="center" vertical="center" wrapText="1"/>
    </xf>
    <xf numFmtId="0" fontId="62" fillId="16" borderId="70" xfId="0" applyFont="1" applyFill="1" applyBorder="1" applyAlignment="1">
      <alignment horizontal="center" vertical="center" wrapText="1"/>
    </xf>
    <xf numFmtId="0" fontId="106" fillId="16" borderId="59" xfId="0" applyFont="1" applyFill="1" applyBorder="1" applyAlignment="1">
      <alignment horizontal="center" vertical="center" wrapText="1"/>
    </xf>
    <xf numFmtId="0" fontId="65" fillId="19" borderId="76" xfId="0" applyFont="1" applyFill="1" applyBorder="1" applyAlignment="1">
      <alignment horizontal="center" vertical="center" wrapText="1"/>
    </xf>
    <xf numFmtId="0" fontId="65" fillId="19" borderId="71" xfId="0" applyFont="1" applyFill="1" applyBorder="1" applyAlignment="1">
      <alignment horizontal="center" vertical="center" wrapText="1"/>
    </xf>
    <xf numFmtId="2" fontId="106" fillId="16" borderId="103" xfId="0" applyNumberFormat="1" applyFont="1" applyFill="1" applyBorder="1" applyAlignment="1">
      <alignment horizontal="center" vertical="center" wrapText="1"/>
    </xf>
    <xf numFmtId="2" fontId="62" fillId="16" borderId="99" xfId="0" applyNumberFormat="1" applyFont="1" applyFill="1" applyBorder="1" applyAlignment="1">
      <alignment horizontal="center" vertical="center"/>
    </xf>
    <xf numFmtId="0" fontId="62" fillId="16" borderId="99" xfId="0" applyFont="1" applyFill="1" applyBorder="1" applyAlignment="1">
      <alignment horizontal="center" vertical="center"/>
    </xf>
    <xf numFmtId="0" fontId="68" fillId="17" borderId="93" xfId="0" applyFont="1" applyFill="1" applyBorder="1" applyAlignment="1">
      <alignment horizontal="center" vertical="center" wrapText="1"/>
    </xf>
    <xf numFmtId="0" fontId="68" fillId="17" borderId="102"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483819</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1348356</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1972742</xdr:colOff>
      <xdr:row>0</xdr:row>
      <xdr:rowOff>521758</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527050</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op.brand.de/en/p347" TargetMode="External"/><Relationship Id="rId299" Type="http://schemas.openxmlformats.org/officeDocument/2006/relationships/hyperlink" Target="https://www.greisinger.de/p/neuheiten/g-1200-ge/482458/"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gma/e4630?lang=en&amp;region=GB" TargetMode="External"/><Relationship Id="rId159" Type="http://schemas.openxmlformats.org/officeDocument/2006/relationships/hyperlink" Target="https://legacy.bd.com/ds/technicalCenter/promotionalFlyers/ss-BACTEC_MGIT_Specifications.pdf" TargetMode="External"/><Relationship Id="rId324" Type="http://schemas.openxmlformats.org/officeDocument/2006/relationships/hyperlink" Target="http://www.svizera.org/files/pdfs/Productlijsten/productlist_diagnostic_svizera-europe_2022.pdf" TargetMode="External"/><Relationship Id="rId366" Type="http://schemas.openxmlformats.org/officeDocument/2006/relationships/hyperlink" Target="https://www.human.de/products/molecular-dx/isothermal-amplification/instruments-primary-district-labs-level-i-ii/humaloop-t-mtbc/" TargetMode="External"/><Relationship Id="rId170" Type="http://schemas.openxmlformats.org/officeDocument/2006/relationships/hyperlink" Target="https://www.bd.com/resource.aspx?IDX=27408" TargetMode="External"/><Relationship Id="rId226" Type="http://schemas.openxmlformats.org/officeDocument/2006/relationships/hyperlink" Target="https://www.systec-lab.de/wp-content/uploads/2021/03/12_2020%20Systec%20Laboratory%20Autoclaves%20V-%20and%20D-Series.pdf" TargetMode="External"/><Relationship Id="rId433" Type="http://schemas.openxmlformats.org/officeDocument/2006/relationships/drawing" Target="../drawings/drawing2.xml"/><Relationship Id="rId268" Type="http://schemas.openxmlformats.org/officeDocument/2006/relationships/hyperlink" Target="https://configurator.labogeneapps.com/media/1302/mars-pro-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www.carlroth.com/com/en/tri-sodium-citrate-dihydrate/p/hn12.1" TargetMode="External"/><Relationship Id="rId128" Type="http://schemas.openxmlformats.org/officeDocument/2006/relationships/hyperlink" Target="https://ch.vwr.com/store/product/it/9873355/laboratory-bottles-narrow-neck-with-screw-cap" TargetMode="External"/><Relationship Id="rId335" Type="http://schemas.openxmlformats.org/officeDocument/2006/relationships/hyperlink" Target="https://www.monotaro.id/s028109709.html" TargetMode="External"/><Relationship Id="rId377" Type="http://schemas.openxmlformats.org/officeDocument/2006/relationships/hyperlink" Target="https://www.dupont.co.uk/products/tyvek-isoclean-ic0270bwh00.html"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witeg.de/en/detail/index/sArticle/11260" TargetMode="External"/><Relationship Id="rId237" Type="http://schemas.openxmlformats.org/officeDocument/2006/relationships/hyperlink" Target="https://www.shp-steriltechnik.de/resources/PDF/Catalogue-Laboklav.pdf" TargetMode="External"/><Relationship Id="rId402" Type="http://schemas.openxmlformats.org/officeDocument/2006/relationships/hyperlink" Target="https://meditrade.net/en/product/nitril-x-long/" TargetMode="External"/><Relationship Id="rId279" Type="http://schemas.openxmlformats.org/officeDocument/2006/relationships/hyperlink" Target="https://configurator.labogeneapps.com/media/1303/mars-pro-1500-vers-2016.pdf" TargetMode="External"/><Relationship Id="rId43" Type="http://schemas.openxmlformats.org/officeDocument/2006/relationships/hyperlink" Target="https://www.carlroth.com/de/de/von-a-bis-z/di-natriumhydrogenphosphat-dodecahydrat/p/n350.1" TargetMode="External"/><Relationship Id="rId139" Type="http://schemas.openxmlformats.org/officeDocument/2006/relationships/hyperlink" Target="https://www.mn-net.com/ch/filter-paper-sheets-mn-616-md-qualitative-medium-to-slow-55-s-smooth-133010a" TargetMode="External"/><Relationship Id="rId290" Type="http://schemas.openxmlformats.org/officeDocument/2006/relationships/hyperlink" Target="https://configurator.labogeneapps.com/media/1304/mars-pro-1800-vers-2016.pdf" TargetMode="External"/><Relationship Id="rId304" Type="http://schemas.openxmlformats.org/officeDocument/2006/relationships/hyperlink" Target="https://www.bd.com/resource.aspx?IDX=22628" TargetMode="External"/><Relationship Id="rId346" Type="http://schemas.openxmlformats.org/officeDocument/2006/relationships/hyperlink" Target="https://www.micro-shop.zeiss.com/en/dk/system/primostar+1-primostar+1-upright+microscopes/10336/" TargetMode="External"/><Relationship Id="rId388" Type="http://schemas.openxmlformats.org/officeDocument/2006/relationships/hyperlink" Target="https://www.merckmillipore.com/CH/en/product/N-Acetyl-L-cysteine,MDA_CHEM-112422" TargetMode="External"/><Relationship Id="rId85" Type="http://schemas.openxmlformats.org/officeDocument/2006/relationships/hyperlink" Target="https://www.nobamed.com/gb/surgical-masks-caps-and-socks/274-3586-uberschuhe.html" TargetMode="External"/><Relationship Id="rId150" Type="http://schemas.openxmlformats.org/officeDocument/2006/relationships/hyperlink" Target="https://www.hain-lifescience.de/en/products/equipment/hybridization/gt-blot-48.html" TargetMode="External"/><Relationship Id="rId192" Type="http://schemas.openxmlformats.org/officeDocument/2006/relationships/hyperlink" Target="https://gb.gilson.com/GBSV/catalogsearch/result/?q=FA10015" TargetMode="External"/><Relationship Id="rId206" Type="http://schemas.openxmlformats.org/officeDocument/2006/relationships/hyperlink" Target="https://www.herenz.de/Kataloge/Englisch_2021.pdf" TargetMode="External"/><Relationship Id="rId413" Type="http://schemas.openxmlformats.org/officeDocument/2006/relationships/hyperlink" Target="https://www.himedialabs.com/eu/as022-phenol-crystal-hi-ar-acs.html" TargetMode="External"/><Relationship Id="rId248" Type="http://schemas.openxmlformats.org/officeDocument/2006/relationships/hyperlink" Target="https://configurator.labogeneapps.com/media/1298/mars-1200-vers-2016.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s://www.kartelllabware.com/en/products/plastilab/general-purpose-labware/input-trays-1/" TargetMode="External"/><Relationship Id="rId315" Type="http://schemas.openxmlformats.org/officeDocument/2006/relationships/hyperlink" Target="https://moleculardiagnostics.bd.com/bd-max-system/" TargetMode="External"/><Relationship Id="rId357" Type="http://schemas.openxmlformats.org/officeDocument/2006/relationships/hyperlink" Target="https://www.human.de/products/molecular-dx/service-support/" TargetMode="External"/><Relationship Id="rId54" Type="http://schemas.openxmlformats.org/officeDocument/2006/relationships/hyperlink" Target="https://online-shop.eppendorf.com/OC-en/Manual-Liquid-Handling-44563/Manual-Pipetting--Dispensing-44564/MultipetteE3-E3x-PF-135444.html" TargetMode="External"/><Relationship Id="rId96" Type="http://schemas.openxmlformats.org/officeDocument/2006/relationships/hyperlink" Target="https://www.belart.com/bel-art-f13205-0002-cardboard-biohazard-incinerator-cartons-8-x-8-x-10-benchtop-model-pack-of-6.html" TargetMode="External"/><Relationship Id="rId161" Type="http://schemas.openxmlformats.org/officeDocument/2006/relationships/hyperlink" Target="https://legacy.bd.com/europe/regulatory/Assets/IFU/Difco_BBL/212352.pdf" TargetMode="External"/><Relationship Id="rId217" Type="http://schemas.openxmlformats.org/officeDocument/2006/relationships/hyperlink" Target="https://en.soehngen.com/products/first-aid/first-aid-equipment-with-din-13169/" TargetMode="External"/><Relationship Id="rId399" Type="http://schemas.openxmlformats.org/officeDocument/2006/relationships/hyperlink" Target="http://dieckhoff-textil.de/wp-content/uploads/2019/07/dieckhoff_brosch%C3%BCre_bekleidung_092016.pdf" TargetMode="External"/><Relationship Id="rId259" Type="http://schemas.openxmlformats.org/officeDocument/2006/relationships/hyperlink" Target="https://configurator.labogeneapps.com/media/1299/mars-1500-vers-2016.pdf" TargetMode="External"/><Relationship Id="rId424" Type="http://schemas.openxmlformats.org/officeDocument/2006/relationships/hyperlink" Target="http://en.sanqicn.com/a/chanpinzhongxin/"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300/mars-1800-vers-2016.pdf" TargetMode="External"/><Relationship Id="rId326" Type="http://schemas.openxmlformats.org/officeDocument/2006/relationships/hyperlink" Target="https://www.alphatecsystems.com/mycobacteriology/qc1-afb-slides/" TargetMode="External"/><Relationship Id="rId65" Type="http://schemas.openxmlformats.org/officeDocument/2006/relationships/hyperlink" Target="https://www.sigmaaldrich.com/catalog/product/sigma/c8895?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cepheid.com/en-CH/systems/genexpert-family-of-systems/genexpert-system.html" TargetMode="External"/><Relationship Id="rId172" Type="http://schemas.openxmlformats.org/officeDocument/2006/relationships/hyperlink" Target="https://www.bd.com/resource.aspx?IDX=27408" TargetMode="External"/><Relationship Id="rId228" Type="http://schemas.openxmlformats.org/officeDocument/2006/relationships/hyperlink" Target="https://www.systec-lab.de/wp-content/uploads/2021/03/12_2020%20Systec%20Laboratory%20Autoclaves%20V-%20and%20D-Series.pdf" TargetMode="External"/><Relationship Id="rId281" Type="http://schemas.openxmlformats.org/officeDocument/2006/relationships/hyperlink" Target="https://configurator.labogeneapps.com/media/1303/mars-pro-1500-vers-2016.pdf" TargetMode="External"/><Relationship Id="rId337" Type="http://schemas.openxmlformats.org/officeDocument/2006/relationships/hyperlink" Target="https://www.olympus-lifescience.com/en/microscopes/upright/cx23/"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merckmillipore.com/CH/en/product/pH-indicator-strips-pH-6.5-10.0,MDA_CHEM-109543?ReferrerURL=https%3A%2F%2Fwww.google.com%2F" TargetMode="External"/><Relationship Id="rId141" Type="http://schemas.openxmlformats.org/officeDocument/2006/relationships/hyperlink" Target="https://www.deutsch-neumann.de/en/pipette-filler" TargetMode="External"/><Relationship Id="rId379" Type="http://schemas.openxmlformats.org/officeDocument/2006/relationships/hyperlink" Target="https://www.cepheid.com/en/systems/Multiplexing"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cytivalifesciences.com/en/us/shop/whatman-laboratory-filtration/speciality-cellulose-papers/seed-germination-testing-papers/grade-597-qualitative-filter-papers-p-00212" TargetMode="External"/><Relationship Id="rId239" Type="http://schemas.openxmlformats.org/officeDocument/2006/relationships/hyperlink" Target="https://www.shp-steriltechnik.de/resources/PDF/Catalogue-Laboklav.pdf" TargetMode="External"/><Relationship Id="rId390" Type="http://schemas.openxmlformats.org/officeDocument/2006/relationships/hyperlink" Target="https://www.eppendorf.com/product-media/doc/en/235590/Sample-Preparation_Flyer_Tube-Racks_Well-Organized.pdf" TargetMode="External"/><Relationship Id="rId404" Type="http://schemas.openxmlformats.org/officeDocument/2006/relationships/hyperlink" Target="https://ecssrl.com/en/product/adhesive-tapes/s19-adhesive-tape/" TargetMode="External"/><Relationship Id="rId250" Type="http://schemas.openxmlformats.org/officeDocument/2006/relationships/hyperlink" Target="https://configurator.labogeneapps.com/media/1298/mars-1200-vers-2016.pdf" TargetMode="External"/><Relationship Id="rId292" Type="http://schemas.openxmlformats.org/officeDocument/2006/relationships/hyperlink" Target="https://configurator.labogeneapps.com/media/1304/mars-pro-1800-vers-2016.pdf" TargetMode="External"/><Relationship Id="rId306" Type="http://schemas.openxmlformats.org/officeDocument/2006/relationships/hyperlink" Target="https://moleculardiagnostics.bd.com/bd-max-system/" TargetMode="External"/><Relationship Id="rId45" Type="http://schemas.openxmlformats.org/officeDocument/2006/relationships/hyperlink" Target="https://www.witeg.de/en/products/consumables/accessories/inoculation-tools/inoculating-loop-oe-3-mm" TargetMode="External"/><Relationship Id="rId87" Type="http://schemas.openxmlformats.org/officeDocument/2006/relationships/hyperlink" Target="https://www.driesen-kern.de/produkte/luftgeschwindigkeit-volumenstrom/handmessgeraete/multifunktions-klimamessgeraet-tsi9565-x.php" TargetMode="External"/><Relationship Id="rId110" Type="http://schemas.openxmlformats.org/officeDocument/2006/relationships/hyperlink" Target="https://www.kartelllabware.com/en/products/plastilab/general-purpose-labware/powder-funnels/" TargetMode="External"/><Relationship Id="rId348" Type="http://schemas.openxmlformats.org/officeDocument/2006/relationships/hyperlink" Target="https://moleculardiagnostics.bd.com/bd-max-system/" TargetMode="External"/><Relationship Id="rId152" Type="http://schemas.openxmlformats.org/officeDocument/2006/relationships/hyperlink" Target="https://www.hain-lifescience.de/en/products/microbiology/mycobacteria/tuberculosis/genotype-mtbdrplus.html" TargetMode="External"/><Relationship Id="rId194" Type="http://schemas.openxmlformats.org/officeDocument/2006/relationships/hyperlink" Target="https://legacy.bd.com/europe/regulatory/Assets/IFU/Difco_BBL/244420.pdf" TargetMode="External"/><Relationship Id="rId208" Type="http://schemas.openxmlformats.org/officeDocument/2006/relationships/hyperlink" Target="https://www.herenz.de/Kataloge/Englisch_2021.pdf" TargetMode="External"/><Relationship Id="rId415" Type="http://schemas.openxmlformats.org/officeDocument/2006/relationships/hyperlink" Target="https://shop.neofroxx.com/di-Sodium-hydrogen-phosphate-anhydrous-pure-EP-USP-oxid.html?listtype=search&amp;searchparam=LC-4526.2" TargetMode="External"/><Relationship Id="rId261" Type="http://schemas.openxmlformats.org/officeDocument/2006/relationships/hyperlink" Target="https://configurator.labogeneapps.com/media/1302/mars-pro-12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www.upspowercom.com/UPS-VGD.jsp" TargetMode="External"/><Relationship Id="rId317" Type="http://schemas.openxmlformats.org/officeDocument/2006/relationships/hyperlink" Target="https://www.bd.com/en-us/products-and-solutions/products/product-page.437519" TargetMode="External"/><Relationship Id="rId359" Type="http://schemas.openxmlformats.org/officeDocument/2006/relationships/hyperlink" Target="https://www.human.de/products/molecular-dx/service-support/" TargetMode="External"/><Relationship Id="rId98" Type="http://schemas.openxmlformats.org/officeDocument/2006/relationships/hyperlink" Target="https://www.memmert.com/products/heating-drying-ovens/universal-oven/UF30/" TargetMode="External"/><Relationship Id="rId121" Type="http://schemas.openxmlformats.org/officeDocument/2006/relationships/hyperlink" Target="https://www.hirschmannlab.com/artikelgruppe/22701" TargetMode="External"/><Relationship Id="rId163" Type="http://schemas.openxmlformats.org/officeDocument/2006/relationships/hyperlink" Target="https://legacy.bd.com/ds/technicalCenter/inserts/L000180JAA(04).pdf" TargetMode="External"/><Relationship Id="rId219" Type="http://schemas.openxmlformats.org/officeDocument/2006/relationships/hyperlink" Target="https://www.buerkle.de/en/spray-bottle" TargetMode="External"/><Relationship Id="rId370" Type="http://schemas.openxmlformats.org/officeDocument/2006/relationships/hyperlink" Target="https://www.cepheid.com/en-CH/systems/genexpert-family-of-systems/genexpert-system.html" TargetMode="External"/><Relationship Id="rId426" Type="http://schemas.openxmlformats.org/officeDocument/2006/relationships/hyperlink" Target="https://www.tauns.co.jp/en/product/capilia-tb-neo/" TargetMode="External"/><Relationship Id="rId230" Type="http://schemas.openxmlformats.org/officeDocument/2006/relationships/hyperlink" Target="https://www.shp-steriltechnik.de/resources/PDF/Catalogue-Laboklav.pdf"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e6005?lang=en&amp;region=GB" TargetMode="External"/><Relationship Id="rId272" Type="http://schemas.openxmlformats.org/officeDocument/2006/relationships/hyperlink" Target="https://configurator.labogeneapps.com/media/1300/mars-1800-vers-2016.pdf" TargetMode="External"/><Relationship Id="rId328" Type="http://schemas.openxmlformats.org/officeDocument/2006/relationships/hyperlink" Target="http://www.cspharmchem.com/" TargetMode="External"/><Relationship Id="rId132" Type="http://schemas.openxmlformats.org/officeDocument/2006/relationships/hyperlink" Target="https://www.witeg.de/en/products/laboratory-glassware/beakers/low-form/low-form-with-spout-neutral?number=5500002S" TargetMode="External"/><Relationship Id="rId174" Type="http://schemas.openxmlformats.org/officeDocument/2006/relationships/hyperlink" Target="https://www.bd.com/resource.aspx?IDX=27408" TargetMode="External"/><Relationship Id="rId381" Type="http://schemas.openxmlformats.org/officeDocument/2006/relationships/hyperlink" Target="https://www.cepheid.com/en/systems/Multiplexing" TargetMode="External"/><Relationship Id="rId241" Type="http://schemas.openxmlformats.org/officeDocument/2006/relationships/hyperlink" Target="https://www.shp-steriltechnik.de/resources/PDF/Catalogue-Laboklav.pdf" TargetMode="External"/><Relationship Id="rId36" Type="http://schemas.openxmlformats.org/officeDocument/2006/relationships/hyperlink" Target="https://www.thermofisher.com/order/catalog/product/2079" TargetMode="External"/><Relationship Id="rId283" Type="http://schemas.openxmlformats.org/officeDocument/2006/relationships/hyperlink" Target="https://configurator.labogeneapps.com/media/1303/mars-pro-1500-vers-2016.pdf" TargetMode="External"/><Relationship Id="rId339" Type="http://schemas.openxmlformats.org/officeDocument/2006/relationships/hyperlink" Target="https://www.euromex.com/en/products/applications/86129-un1/" TargetMode="External"/><Relationship Id="rId78" Type="http://schemas.openxmlformats.org/officeDocument/2006/relationships/hyperlink" Target="https://www.staedtler.com/de/de/produkte/marker/folienstifte/lumocolor-permanent-pen-318-permanent-universalstift-f-318-wp4/" TargetMode="External"/><Relationship Id="rId101" Type="http://schemas.openxmlformats.org/officeDocument/2006/relationships/hyperlink" Target="https://heidolph-instruments.com/en/products/Peristaltic-Pumps/Hei-FLOW-Precision-06~p1008" TargetMode="External"/><Relationship Id="rId143" Type="http://schemas.openxmlformats.org/officeDocument/2006/relationships/hyperlink" Target="http://ratiolab.com/en/autoclavable-bags-dispenser-box/787-table-stand-height-25-cm-for-waste-disposal-bags-200-x-300-mm-73269098.html" TargetMode="External"/><Relationship Id="rId185" Type="http://schemas.openxmlformats.org/officeDocument/2006/relationships/hyperlink" Target="https://www.labortechnik.com/en/uv-transilluminators-low-cost/ecx-compact" TargetMode="External"/><Relationship Id="rId350" Type="http://schemas.openxmlformats.org/officeDocument/2006/relationships/hyperlink" Target="https://www.molbiodiagnostics.com/" TargetMode="External"/><Relationship Id="rId406" Type="http://schemas.openxmlformats.org/officeDocument/2006/relationships/hyperlink" Target="https://ecatalog.corning.com/life-sciences/b2c/US/en/General-Labware/Tubes/Microcentrifuge-Tubes/Axygen%C2%AE-Screw-Cap-Tubes/p/SCT-200-C-S"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herenz.de/Kataloge/Englisch_2021.pdf" TargetMode="External"/><Relationship Id="rId392" Type="http://schemas.openxmlformats.org/officeDocument/2006/relationships/hyperlink" Target="https://www.lightprogress.it/en/products/uv-flow-c-wh_66.html" TargetMode="External"/><Relationship Id="rId252" Type="http://schemas.openxmlformats.org/officeDocument/2006/relationships/hyperlink" Target="https://configurator.labogeneapps.com/media/1298/mars-1200-vers-2016.pdf" TargetMode="External"/><Relationship Id="rId294" Type="http://schemas.openxmlformats.org/officeDocument/2006/relationships/hyperlink" Target="https://www.hain-lifescience.de/en/products/microbiology/mycobacteria/ntm/genotype-mycobacterium-as.html" TargetMode="External"/><Relationship Id="rId308" Type="http://schemas.openxmlformats.org/officeDocument/2006/relationships/hyperlink" Target="https://moleculardiagnostics.bd.com/bd-max-system/" TargetMode="External"/><Relationship Id="rId47" Type="http://schemas.openxmlformats.org/officeDocument/2006/relationships/hyperlink" Target="https://www.dwk.com/disposable-culture-tube-with-tpe-seal-gl-18-16-x-100-mm-231751459" TargetMode="External"/><Relationship Id="rId89"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12" Type="http://schemas.openxmlformats.org/officeDocument/2006/relationships/hyperlink" Target="https://www.kartelllabware.com/en/products/plastilab/graduated-and-volumetric-plasticware/blue-graduated-measuring-cylinders-tall-form-class-b-1/" TargetMode="External"/><Relationship Id="rId154" Type="http://schemas.openxmlformats.org/officeDocument/2006/relationships/hyperlink" Target="https://legacy.bd.com/ds/technicalCenter/inserts/L007464(11).pdf" TargetMode="External"/><Relationship Id="rId361" Type="http://schemas.openxmlformats.org/officeDocument/2006/relationships/hyperlink" Target="https://www.human.de/products/molecular-dx/tb-lamp/instruments/" TargetMode="External"/><Relationship Id="rId196" Type="http://schemas.openxmlformats.org/officeDocument/2006/relationships/hyperlink" Target="https://www.witeg.de/en/products/laboratory-glassware/bottles/reagent-bottles/reagent-bottles-with-screw-cap-wide-neck-clear-glass?number=5894050" TargetMode="External"/><Relationship Id="rId417" Type="http://schemas.openxmlformats.org/officeDocument/2006/relationships/hyperlink" Target="https://shop.neofroxx.com/Potassium-dihydrogen-phosphate-p-A.html?listtype=search&amp;searchparam=LC-5067"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sollatek.com/wp-content/uploads/2020/04/SVS-brochure-2020-April-2020.pdf" TargetMode="External"/><Relationship Id="rId263" Type="http://schemas.openxmlformats.org/officeDocument/2006/relationships/hyperlink" Target="https://configurator.labogeneapps.com/media/1302/mars-pro-1200-vers-2016.pdf" TargetMode="External"/><Relationship Id="rId319" Type="http://schemas.openxmlformats.org/officeDocument/2006/relationships/hyperlink" Target="https://www.fda.gov/media/136816/download" TargetMode="External"/><Relationship Id="rId58" Type="http://schemas.openxmlformats.org/officeDocument/2006/relationships/hyperlink" Target="https://ecatalog.corning.com/life-sciences/b2c/CH/en/Liquid-Handling/Pipets/Serological-Pipets/Stripette%E2%84%A2-Serological-Pipets/p/4487"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s://www.sz-sinomedevice.com/mechanical-timer.html%20&#8206;" TargetMode="External"/><Relationship Id="rId165" Type="http://schemas.openxmlformats.org/officeDocument/2006/relationships/hyperlink" Target="https://www.bd.com/resource.aspx?IDX=28198" TargetMode="External"/><Relationship Id="rId372" Type="http://schemas.openxmlformats.org/officeDocument/2006/relationships/hyperlink" Target="https://www.zeiss.com/microscopy/en/products/light-microscopes/widefield-microscopes/primostar-3-iled.html" TargetMode="External"/><Relationship Id="rId428" Type="http://schemas.openxmlformats.org/officeDocument/2006/relationships/hyperlink" Target="http://www.ystwt.cn/tuberculosis/" TargetMode="External"/><Relationship Id="rId232" Type="http://schemas.openxmlformats.org/officeDocument/2006/relationships/hyperlink" Target="https://www.shp-steriltechnik.de/resources/PDF/Catalogue-Laboklav.pdf" TargetMode="External"/><Relationship Id="rId274" Type="http://schemas.openxmlformats.org/officeDocument/2006/relationships/hyperlink" Target="https://configurator.labogeneapps.com/media/1300/mars-18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k1377?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nobamed.com/gb/disposable-gloves/175-4239-nobaglove-latex.html" TargetMode="External"/><Relationship Id="rId176" Type="http://schemas.openxmlformats.org/officeDocument/2006/relationships/hyperlink" Target="https://www.bd.com/resource.aspx?IDX=27408" TargetMode="External"/><Relationship Id="rId341" Type="http://schemas.openxmlformats.org/officeDocument/2006/relationships/hyperlink" Target="https://www.euromex.com/en/products/applications/86129-un1/" TargetMode="External"/><Relationship Id="rId383" Type="http://schemas.openxmlformats.org/officeDocument/2006/relationships/hyperlink" Target="https://www.cepheid.com/en/systems/Multiplexing" TargetMode="External"/><Relationship Id="rId201" Type="http://schemas.openxmlformats.org/officeDocument/2006/relationships/hyperlink" Target="https://www.bmedicalsystems.com/en/product/rcw8/" TargetMode="External"/><Relationship Id="rId243" Type="http://schemas.openxmlformats.org/officeDocument/2006/relationships/hyperlink" Target="https://www.shp-steriltechnik.de/resources/PDF/Catalogue-Laboklav.pdf" TargetMode="External"/><Relationship Id="rId285" Type="http://schemas.openxmlformats.org/officeDocument/2006/relationships/hyperlink" Target="https://configurator.labogeneapps.com/media/1304/mars-pro-1800-vers-2016.pdf" TargetMode="External"/><Relationship Id="rId38" Type="http://schemas.openxmlformats.org/officeDocument/2006/relationships/hyperlink" Target="https://us.vwr.com/store/product/7978910/nalgene-quick-chill-unit-thermo-scientific" TargetMode="External"/><Relationship Id="rId103" Type="http://schemas.openxmlformats.org/officeDocument/2006/relationships/hyperlink" Target="https://www.usbeck.eu/en/index.php?artikel&amp;gruppe=2800" TargetMode="External"/><Relationship Id="rId310" Type="http://schemas.openxmlformats.org/officeDocument/2006/relationships/hyperlink" Target="https://www.bd.com/resource.aspx?IDX=35759" TargetMode="External"/><Relationship Id="rId91" Type="http://schemas.openxmlformats.org/officeDocument/2006/relationships/hyperlink" Target="http://www.medentech.com/index.php?id=759" TargetMode="External"/><Relationship Id="rId145" Type="http://schemas.openxmlformats.org/officeDocument/2006/relationships/hyperlink" Target="https://www.victronenergy.com/solar-pv-panels/bluesolar-panels" TargetMode="External"/><Relationship Id="rId187" Type="http://schemas.openxmlformats.org/officeDocument/2006/relationships/hyperlink" Target="https://gb.gilson.com/GBSV/catalogsearch/result/?q=F144056M" TargetMode="External"/><Relationship Id="rId352" Type="http://schemas.openxmlformats.org/officeDocument/2006/relationships/hyperlink" Target="https://www.hain-lifescience.de/en/products/equipment/pcr/fluorocycler-xt.html" TargetMode="External"/><Relationship Id="rId394" Type="http://schemas.openxmlformats.org/officeDocument/2006/relationships/hyperlink" Target="https://www.qiagen.com/de-us/products/diagnostics-and-clinical-research/tb-management/quantiferon-tb-gold-plus-us" TargetMode="External"/><Relationship Id="rId408" Type="http://schemas.openxmlformats.org/officeDocument/2006/relationships/hyperlink" Target="https://ecatalog.corning.com/life-sciences/b2c/US/en/Liquid-Handling/Tubes%2C-Liquid-Handling/Centrifuge-Tubes/Corning%C2%AE-50-mL-Centrifuge-Tubes/p/430829" TargetMode="External"/><Relationship Id="rId212" Type="http://schemas.openxmlformats.org/officeDocument/2006/relationships/hyperlink" Target="https://www.witeg.de/en/detail/index/sArticle/3024" TargetMode="External"/><Relationship Id="rId254" Type="http://schemas.openxmlformats.org/officeDocument/2006/relationships/hyperlink" Target="https://configurator.labogeneapps.com/media/1299/mars-1500-vers-2016.pdf" TargetMode="External"/><Relationship Id="rId28" Type="http://schemas.openxmlformats.org/officeDocument/2006/relationships/hyperlink" Target="https://www.hain-lifescience.de/en/products/microbiology/mycobacteria/tuberculosis/genotype-mtbdrsl.html" TargetMode="External"/><Relationship Id="rId49" Type="http://schemas.openxmlformats.org/officeDocument/2006/relationships/hyperlink" Target="https://www.thermofisher.com/order/catalog/product/5935-0016"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75" Type="http://schemas.openxmlformats.org/officeDocument/2006/relationships/hyperlink" Target="https://configurator.labogeneapps.com/media/1300/mars-1800-vers-2016.pdf" TargetMode="External"/><Relationship Id="rId296" Type="http://schemas.openxmlformats.org/officeDocument/2006/relationships/hyperlink" Target="https://www.hain-lifescience.de/en/products/microbiology/mycobacteria/ntm/genotype-ntm-dr.html" TargetMode="External"/><Relationship Id="rId300" Type="http://schemas.openxmlformats.org/officeDocument/2006/relationships/hyperlink" Target="https://www.apmedical.it/eng/sharps-containers/dispo-line.html" TargetMode="External"/><Relationship Id="rId60" Type="http://schemas.openxmlformats.org/officeDocument/2006/relationships/hyperlink" Target="https://shop.gbo.com/en/switzerland/products/bioscience/microbiology-bacteriology/dishes/petri-dishes/633181.html"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56" Type="http://schemas.openxmlformats.org/officeDocument/2006/relationships/hyperlink" Target="https://legacy.bd.com/europe/regulatory/Assets/IFU/Difco_BBL/283810.pdf" TargetMode="External"/><Relationship Id="rId177" Type="http://schemas.openxmlformats.org/officeDocument/2006/relationships/hyperlink" Target="https://www.bd.com/resource.aspx?IDX=27408" TargetMode="External"/><Relationship Id="rId198" Type="http://schemas.openxmlformats.org/officeDocument/2006/relationships/hyperlink" Target="https://online-shop.eppendorf.com/OC-en/Manual-Liquid-Handling-44563/Pipette-Tips-44569/Combitips-advanced-PF-18250.html" TargetMode="External"/><Relationship Id="rId321" Type="http://schemas.openxmlformats.org/officeDocument/2006/relationships/hyperlink" Target="http://www.svizera.org/files/pdfs/Productlijsten/productlist_diagnostic_svizera-europe_2022.pdf" TargetMode="External"/><Relationship Id="rId342" Type="http://schemas.openxmlformats.org/officeDocument/2006/relationships/hyperlink" Target="http://www.jun-air.com/support_documents/87R-25B%20Product%20Sheet.pdf" TargetMode="External"/><Relationship Id="rId363" Type="http://schemas.openxmlformats.org/officeDocument/2006/relationships/hyperlink" Target="https://www.human.de/products/molecular-dx/tb-lamp/detection-assay/" TargetMode="External"/><Relationship Id="rId384" Type="http://schemas.openxmlformats.org/officeDocument/2006/relationships/hyperlink" Target="https://www.hain-lifescience.de/en/products/equipment/pcr/gtq-cycler-96.html" TargetMode="External"/><Relationship Id="rId419" Type="http://schemas.openxmlformats.org/officeDocument/2006/relationships/hyperlink" Target="https://shop.neofroxx.com/Sodium-pyruvate-for-biochemistry.html?listtype=search&amp;searchparam=1571" TargetMode="External"/><Relationship Id="rId202" Type="http://schemas.openxmlformats.org/officeDocument/2006/relationships/hyperlink" Target="https://www.herenz.de/Kataloge/Englisch_2021.pdf" TargetMode="External"/><Relationship Id="rId223" Type="http://schemas.openxmlformats.org/officeDocument/2006/relationships/hyperlink" Target="https://www.witeg.de/en/detail/index/sArticle/8256" TargetMode="External"/><Relationship Id="rId244" Type="http://schemas.openxmlformats.org/officeDocument/2006/relationships/hyperlink" Target="https://www.stakpure.de/ion-exchangers/conductivity-meter/?lang=en" TargetMode="External"/><Relationship Id="rId430" Type="http://schemas.openxmlformats.org/officeDocument/2006/relationships/hyperlink" Target="https://us.vwr.com/store/product/7676424/phosphate-buffered-saline-pbs-10x-sterile-ultra-pure-grade" TargetMode="External"/><Relationship Id="rId18" Type="http://schemas.openxmlformats.org/officeDocument/2006/relationships/hyperlink" Target="https://www.witeg.de/en/products/laboratory-equipment/heating/dry-bath-incubator/dry-bath-incubator-h-20-1-block-up-to-1500c" TargetMode="External"/><Relationship Id="rId39" Type="http://schemas.openxmlformats.org/officeDocument/2006/relationships/hyperlink" Target="https://www.memmert.com/products/incubators/incubator/IF750/" TargetMode="External"/><Relationship Id="rId265" Type="http://schemas.openxmlformats.org/officeDocument/2006/relationships/hyperlink" Target="https://configurator.labogeneapps.com/media/1302/mars-pro-1200-vers-2016.pdf" TargetMode="External"/><Relationship Id="rId286" Type="http://schemas.openxmlformats.org/officeDocument/2006/relationships/hyperlink" Target="https://configurator.labogeneapps.com/media/1304/mars-pro-1800-vers-2016.pdf" TargetMode="External"/><Relationship Id="rId50" Type="http://schemas.openxmlformats.org/officeDocument/2006/relationships/hyperlink" Target="https://www.thermofisher.com/order/catalog/product/5935-0016" TargetMode="External"/><Relationship Id="rId104" Type="http://schemas.openxmlformats.org/officeDocument/2006/relationships/hyperlink" Target="https://tempshield.com/products/waterproof-cryo-gloves?variant=12515021389890"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www.molbiodiagnostics.com/product_details.php?id=45" TargetMode="External"/><Relationship Id="rId167" Type="http://schemas.openxmlformats.org/officeDocument/2006/relationships/hyperlink" Target="https://www.bd.com/resource.aspx?IDX=27408" TargetMode="External"/><Relationship Id="rId188" Type="http://schemas.openxmlformats.org/officeDocument/2006/relationships/hyperlink" Target="https://gb.gilson.com/GBSV/catalogsearch/result/?q=F144057M" TargetMode="External"/><Relationship Id="rId311" Type="http://schemas.openxmlformats.org/officeDocument/2006/relationships/hyperlink" Target="https://moleculardiagnostics.bd.com/bd-max-system/" TargetMode="External"/><Relationship Id="rId332" Type="http://schemas.openxmlformats.org/officeDocument/2006/relationships/hyperlink" Target="http://www.nthailun.net/productView_en.asp?ID=378&amp;SortID=160" TargetMode="External"/><Relationship Id="rId353" Type="http://schemas.openxmlformats.org/officeDocument/2006/relationships/hyperlink" Target="https://www.hain-lifescience.de/en/products/equipment/extraction/genoxtract.html" TargetMode="External"/><Relationship Id="rId374" Type="http://schemas.openxmlformats.org/officeDocument/2006/relationships/hyperlink" Target="https://www.cepheid.com/en-CH/systems/genexpert-family-of-systems/genexpert-system.html" TargetMode="External"/><Relationship Id="rId395" Type="http://schemas.openxmlformats.org/officeDocument/2006/relationships/hyperlink" Target="https://www.qiagen.com/de-us/products/diagnostics-and-clinical-research/infectious-disease/quantiferon-sars-cov-2-ruo?catno=626410" TargetMode="External"/><Relationship Id="rId409" Type="http://schemas.openxmlformats.org/officeDocument/2006/relationships/hyperlink" Target="https://ecatalog.corning.com/life-sciences/b2c/US/en/General-Labware/Cryogenic-Storage-and-Accessories/Cryogenic-Vials/Corning%C2%AE-External-Thread-Cryogenic-Vials/p/430659" TargetMode="External"/><Relationship Id="rId71" Type="http://schemas.openxmlformats.org/officeDocument/2006/relationships/hyperlink" Target="https://www.curtec.com/en/products/jars/packo/detail/packo-2000-ml" TargetMode="External"/><Relationship Id="rId92" Type="http://schemas.openxmlformats.org/officeDocument/2006/relationships/hyperlink" Target="https://productcatalogue.bode-chemie.com/products/hands/baktolin_pure.php" TargetMode="External"/><Relationship Id="rId213" Type="http://schemas.openxmlformats.org/officeDocument/2006/relationships/hyperlink" Target="https://www.witeg.de/en/detail/index/sArticle/3022" TargetMode="External"/><Relationship Id="rId234" Type="http://schemas.openxmlformats.org/officeDocument/2006/relationships/hyperlink" Target="https://www.shp-steriltechnik.de/resources/PDF/Catalogue-Laboklav.pdf" TargetMode="External"/><Relationship Id="rId420" Type="http://schemas.openxmlformats.org/officeDocument/2006/relationships/hyperlink" Target="https://shop.neofroxx.com/Sodium-hydroxide-pellets-pure-EP-NF.html?listtype=search&amp;searchparam=LC-7334"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configurator.labogeneapps.com/media/1299/mars-1500-vers-2016.pdf" TargetMode="External"/><Relationship Id="rId276" Type="http://schemas.openxmlformats.org/officeDocument/2006/relationships/hyperlink" Target="https://configurator.labogeneapps.com/media/1300/mars-1800-vers-2016.pdf" TargetMode="External"/><Relationship Id="rId297" Type="http://schemas.openxmlformats.org/officeDocument/2006/relationships/hyperlink" Target="https://www.hain-lifescience.de/en/products/equipment/hybridization/gt-blot-48.html" TargetMode="External"/><Relationship Id="rId40" Type="http://schemas.openxmlformats.org/officeDocument/2006/relationships/hyperlink" Target="https://www.memmert.com/products/incubators/incubator/IF750/"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kartelllabware.com/en/products/plastilab/pipettes-and-accessories/pipette-burette-rinsing-set-automatic/" TargetMode="External"/><Relationship Id="rId157" Type="http://schemas.openxmlformats.org/officeDocument/2006/relationships/hyperlink" Target="https://legacy.bd.com/europe/regulatory/Assets/IFU/Difco_BBL/212351.pdf" TargetMode="External"/><Relationship Id="rId178" Type="http://schemas.openxmlformats.org/officeDocument/2006/relationships/hyperlink" Target="http://www.solone.in/docs/blood-culture.pdf" TargetMode="External"/><Relationship Id="rId301" Type="http://schemas.openxmlformats.org/officeDocument/2006/relationships/hyperlink" Target="https://www.3m.co.uk/3M/en_GB/p/d/v000125637/" TargetMode="External"/><Relationship Id="rId322" Type="http://schemas.openxmlformats.org/officeDocument/2006/relationships/hyperlink" Target="http://www.svizera.org/files/pdfs/Productlijsten/productlist_diagnostic_svizera-europe_2022.pdf" TargetMode="External"/><Relationship Id="rId343" Type="http://schemas.openxmlformats.org/officeDocument/2006/relationships/hyperlink" Target="https://www.molbiodiagnostics.com/product_details.php?id=59" TargetMode="External"/><Relationship Id="rId364" Type="http://schemas.openxmlformats.org/officeDocument/2006/relationships/hyperlink" Target="https://www.human.de/products/molecular-dx/tb-lamp/dna-extraction/" TargetMode="External"/><Relationship Id="rId61" Type="http://schemas.openxmlformats.org/officeDocument/2006/relationships/hyperlink" Target="https://www.sigmaaldrich.com/catalog/product/sial/i3377?lang=en&amp;region=GB" TargetMode="External"/><Relationship Id="rId82" Type="http://schemas.openxmlformats.org/officeDocument/2006/relationships/hyperlink" Target="https://www.nobamed.com/gb/surgical-gowns/268-3544-nobadress-comfort.html" TargetMode="External"/><Relationship Id="rId199" Type="http://schemas.openxmlformats.org/officeDocument/2006/relationships/hyperlink" Target="https://www.corning.com/catalog/cls/documents/product-information-sheets/CLS-LH-367_DL.pdf" TargetMode="External"/><Relationship Id="rId203" Type="http://schemas.openxmlformats.org/officeDocument/2006/relationships/hyperlink" Target="https://www.herenz.de/Kataloge/Englisch_2021.pdf" TargetMode="External"/><Relationship Id="rId385" Type="http://schemas.openxmlformats.org/officeDocument/2006/relationships/hyperlink" Target="https://www.hain-lifescience.de/en/products/microbiology/mycobacteria/tuberculosis/fluorotype-mtbdr.html"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systec-lab.de/wp-content/uploads/2021/03/12_2020%20Systec%20Laboratory%20Autoclaves%20V-%20and%20D-Series.pdf" TargetMode="External"/><Relationship Id="rId245" Type="http://schemas.openxmlformats.org/officeDocument/2006/relationships/hyperlink" Target="https://configurator.labogeneapps.com/media/1298/mars-1200-vers-2016.pdf" TargetMode="External"/><Relationship Id="rId266" Type="http://schemas.openxmlformats.org/officeDocument/2006/relationships/hyperlink" Target="https://configurator.labogeneapps.com/media/1302/mars-pro-1200-vers-2016.pdf" TargetMode="External"/><Relationship Id="rId287" Type="http://schemas.openxmlformats.org/officeDocument/2006/relationships/hyperlink" Target="https://configurator.labogeneapps.com/media/1304/mars-pro-1800-vers-2016.pdf" TargetMode="External"/><Relationship Id="rId410" Type="http://schemas.openxmlformats.org/officeDocument/2006/relationships/hyperlink" Target="https://www.witeg.de/en/detail/index/sArticle/2560" TargetMode="External"/><Relationship Id="rId431" Type="http://schemas.openxmlformats.org/officeDocument/2006/relationships/hyperlink" Target="https://www.cepheid.com/Package%20Insert%20Files/c9b3f4-301-1520-Rev-C-Xpert-Calibration-PI---US-Version-Print-.pdf"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www.phoenix-instrument.de/e_EC-35-ph.html"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molbiodiagnostics.com/product_details.php?id=44" TargetMode="External"/><Relationship Id="rId168" Type="http://schemas.openxmlformats.org/officeDocument/2006/relationships/hyperlink" Target="https://www.bd.com/resource.aspx?IDX=27408" TargetMode="External"/><Relationship Id="rId312" Type="http://schemas.openxmlformats.org/officeDocument/2006/relationships/hyperlink" Target="https://moleculardiagnostics.bd.com/bd-max-system/" TargetMode="External"/><Relationship Id="rId333" Type="http://schemas.openxmlformats.org/officeDocument/2006/relationships/hyperlink" Target="http://www.hzocome.com/eproduct_1.asp?id=472" TargetMode="External"/><Relationship Id="rId354" Type="http://schemas.openxmlformats.org/officeDocument/2006/relationships/hyperlink" Target="https://www.hain-lifescience.de/en/products/dna-isolation/fluorolyse.html" TargetMode="External"/><Relationship Id="rId51" Type="http://schemas.openxmlformats.org/officeDocument/2006/relationships/hyperlink" Target="https://www.medite.de/en/portfolio/stretching-table-ots-40-3040/" TargetMode="External"/><Relationship Id="rId72" Type="http://schemas.openxmlformats.org/officeDocument/2006/relationships/hyperlink" Target="https://heidolph-instruments.com/en/products/Shakers-Mixers/Reax-2~p1868" TargetMode="External"/><Relationship Id="rId93" Type="http://schemas.openxmlformats.org/officeDocument/2006/relationships/hyperlink" Target="https://productcatalogue.bode-chemie.com/products/instruments/bomix_plus.php" TargetMode="External"/><Relationship Id="rId189" Type="http://schemas.openxmlformats.org/officeDocument/2006/relationships/hyperlink" Target="https://gb.gilson.com/GBSV/catalogsearch/result/?q=F144058M" TargetMode="External"/><Relationship Id="rId375" Type="http://schemas.openxmlformats.org/officeDocument/2006/relationships/hyperlink" Target="https://www.dupont.co.uk/products/tyvek-isoclean-ic0270bwh00.html" TargetMode="External"/><Relationship Id="rId396" Type="http://schemas.openxmlformats.org/officeDocument/2006/relationships/hyperlink" Target="https://www.qiagen.com/de-us/products/diagnostics-and-clinical-research/tb-management/quantiferon-tb-gold-plus-us" TargetMode="External"/><Relationship Id="rId3" Type="http://schemas.openxmlformats.org/officeDocument/2006/relationships/hyperlink" Target="https://www.upspowercom.com/UPS-VGD.jsp" TargetMode="External"/><Relationship Id="rId214" Type="http://schemas.openxmlformats.org/officeDocument/2006/relationships/hyperlink" Target="https://www.witeg.de/en/detail/index/sArticle/5583" TargetMode="External"/><Relationship Id="rId235" Type="http://schemas.openxmlformats.org/officeDocument/2006/relationships/hyperlink" Target="https://www.shp-steriltechnik.de/resources/PDF/Catalogue-Laboklav.pdf" TargetMode="External"/><Relationship Id="rId256" Type="http://schemas.openxmlformats.org/officeDocument/2006/relationships/hyperlink" Target="https://configurator.labogeneapps.com/media/1299/mars-1500-vers-2016.pdf" TargetMode="External"/><Relationship Id="rId277" Type="http://schemas.openxmlformats.org/officeDocument/2006/relationships/hyperlink" Target="https://configurator.labogeneapps.com/media/1303/mars-pro-1500-vers-2016.pdf" TargetMode="External"/><Relationship Id="rId298" Type="http://schemas.openxmlformats.org/officeDocument/2006/relationships/hyperlink" Target="http://02f5425.netsolhost.com/ussin/products/vs1300v.html" TargetMode="External"/><Relationship Id="rId400" Type="http://schemas.openxmlformats.org/officeDocument/2006/relationships/hyperlink" Target="http://dieckhoff-textil.de/wp-content/uploads/2019/07/dieckhoff_brosch%C3%BCre_bekleidung_092016.pdf" TargetMode="External"/><Relationship Id="rId421" Type="http://schemas.openxmlformats.org/officeDocument/2006/relationships/hyperlink" Target="https://shop.neofroxx.com/Ethanol-96-denaturated-technical-grade-denatured-w-MEK-1-IPA-1-Bitrex-1g-100l-oxid-2.html?listtype=search&amp;searchparam=LC-6994" TargetMode="External"/><Relationship Id="rId116" Type="http://schemas.openxmlformats.org/officeDocument/2006/relationships/hyperlink" Target="https://www.carlroth.com/com/en/plastic-bottles/narrow-mouth-bottle/p/a752.1" TargetMode="External"/><Relationship Id="rId137" Type="http://schemas.openxmlformats.org/officeDocument/2006/relationships/hyperlink" Target="https://www.carlroth.com/com/en/desiccators/desiccator-set-duran-novus-with-tube-%28ns-24-29%29-stopcock-in-the-lid/p/etp5.1" TargetMode="External"/><Relationship Id="rId158" Type="http://schemas.openxmlformats.org/officeDocument/2006/relationships/hyperlink" Target="https://legacy.bd.com/ds/technicalCenter/inserts/L007464(11).pdf" TargetMode="External"/><Relationship Id="rId302" Type="http://schemas.openxmlformats.org/officeDocument/2006/relationships/hyperlink" Target="https://www.bd.com/en-uk/offerings/capabilities/microbiology-solutions/clinical-microbiology/mycobacteria-testing/bd-bbl-mycoprep-kit" TargetMode="External"/><Relationship Id="rId323" Type="http://schemas.openxmlformats.org/officeDocument/2006/relationships/hyperlink" Target="http://www.svizera.org/files/pdfs/Productlijsten/productlist_diagnostic_svizera-europe_2022.pdf" TargetMode="External"/><Relationship Id="rId344" Type="http://schemas.openxmlformats.org/officeDocument/2006/relationships/hyperlink" Target="https://www.cepheid.com/en/tests/Critical-Infectious-Diseases/Xpert-MTB-XDR"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carlroth.com/de/en/cryo-conservation/glycerol/p/3783.1" TargetMode="External"/><Relationship Id="rId62" Type="http://schemas.openxmlformats.org/officeDocument/2006/relationships/hyperlink" Target="https://www.sigmaaldrich.com/catalog/product/sigma/r3501?lang=en&amp;region=GB" TargetMode="External"/><Relationship Id="rId83" Type="http://schemas.openxmlformats.org/officeDocument/2006/relationships/hyperlink" Target="https://www.nobamed.com/gb/surgical-gowns/268-3544-nobadress-comfort.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human.de/products/molecular-dx/tb-lamp/" TargetMode="External"/><Relationship Id="rId386" Type="http://schemas.openxmlformats.org/officeDocument/2006/relationships/hyperlink" Target="https://www.bruker.com/en/products-and-solutions/microbiology-and-diagnostics/molecular-diagnostics/fluorotype-mtbdr-ver-2-0.html" TargetMode="External"/><Relationship Id="rId190" Type="http://schemas.openxmlformats.org/officeDocument/2006/relationships/hyperlink" Target="https://gb.gilson.com/GBSV/catalogsearch/result/?q=F144059M" TargetMode="External"/><Relationship Id="rId204" Type="http://schemas.openxmlformats.org/officeDocument/2006/relationships/hyperlink" Target="https://www.herenz.de/Kataloge/Englisch_2021.pdf" TargetMode="External"/><Relationship Id="rId225" Type="http://schemas.openxmlformats.org/officeDocument/2006/relationships/hyperlink" Target="https://www.systec-lab.de/wp-content/uploads/2021/03/12_2020%20Systec%20Laboratory%20Autoclaves%20V-%20and%20D-Series.pdf" TargetMode="External"/><Relationship Id="rId246" Type="http://schemas.openxmlformats.org/officeDocument/2006/relationships/hyperlink" Target="https://configurator.labogeneapps.com/media/1298/mars-1200-vers-2016.pdf" TargetMode="External"/><Relationship Id="rId267" Type="http://schemas.openxmlformats.org/officeDocument/2006/relationships/hyperlink" Target="https://configurator.labogeneapps.com/media/1302/mars-pro-1200-vers-2016.pdf" TargetMode="External"/><Relationship Id="rId288" Type="http://schemas.openxmlformats.org/officeDocument/2006/relationships/hyperlink" Target="https://configurator.labogeneapps.com/media/1304/mars-pro-1800-vers-2016.pdf" TargetMode="External"/><Relationship Id="rId411" Type="http://schemas.openxmlformats.org/officeDocument/2006/relationships/hyperlink" Target="https://www.witeg.de/en/detail/index/sArticle/2562" TargetMode="External"/><Relationship Id="rId432" Type="http://schemas.openxmlformats.org/officeDocument/2006/relationships/printerSettings" Target="../printerSettings/printerSettings2.bin"/><Relationship Id="rId106" Type="http://schemas.openxmlformats.org/officeDocument/2006/relationships/hyperlink" Target="http://www.phoenix-instrument.de/PDF/Electrochemistry.pdf" TargetMode="External"/><Relationship Id="rId127" Type="http://schemas.openxmlformats.org/officeDocument/2006/relationships/hyperlink" Target="https://ch.vwr.com/store/product/it/9873355/laboratory-bottles-narrow-neck-with-screw-cap" TargetMode="External"/><Relationship Id="rId313" Type="http://schemas.openxmlformats.org/officeDocument/2006/relationships/hyperlink" Target="https://moleculardiagnostics.bd.com/bd-max-system/"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online-shop.eppendorf.com/OC-en/Manual-Liquid-Handling-44563/Manual-Pipetting--Dispensing-44564/Multipette-M4-PF-44619.html" TargetMode="External"/><Relationship Id="rId73" Type="http://schemas.openxmlformats.org/officeDocument/2006/relationships/hyperlink" Target="https://www.deutsch-neumann.de/en/gas-hose" TargetMode="External"/><Relationship Id="rId94" Type="http://schemas.openxmlformats.org/officeDocument/2006/relationships/hyperlink" Target="https://productcatalogue.bode-chemie.com/products/surface/bacillol_af.php" TargetMode="External"/><Relationship Id="rId148" Type="http://schemas.openxmlformats.org/officeDocument/2006/relationships/hyperlink" Target="https://ch.gilson.com/CHSV/universal-multichannel-stand.html" TargetMode="External"/><Relationship Id="rId169" Type="http://schemas.openxmlformats.org/officeDocument/2006/relationships/hyperlink" Target="https://www.bd.com/resource.aspx?IDX=27408" TargetMode="External"/><Relationship Id="rId334" Type="http://schemas.openxmlformats.org/officeDocument/2006/relationships/hyperlink" Target="https://www.anchengfoodservice.com/eco-friendly-natural-bamboo-BBQ-skewer.html" TargetMode="External"/><Relationship Id="rId355" Type="http://schemas.openxmlformats.org/officeDocument/2006/relationships/hyperlink" Target="https://www.fishersci.be/shop/products/duroplan-borosilicate-petri-dishes-2/11748001" TargetMode="External"/><Relationship Id="rId376" Type="http://schemas.openxmlformats.org/officeDocument/2006/relationships/hyperlink" Target="https://www.dupont.co.uk/products/tyvek-isoclean-ic0270bwh00.html" TargetMode="External"/><Relationship Id="rId397" Type="http://schemas.openxmlformats.org/officeDocument/2006/relationships/hyperlink" Target="https://www.qiagen.com/de-us/products/diagnostics-and-clinical-research/tb-management/quantiferon-tb-gold-plus-us" TargetMode="External"/><Relationship Id="rId4" Type="http://schemas.openxmlformats.org/officeDocument/2006/relationships/hyperlink" Target="https://www.upspowercom.com/UPS-VGD.jsp" TargetMode="External"/><Relationship Id="rId180" Type="http://schemas.openxmlformats.org/officeDocument/2006/relationships/hyperlink" Target="https://www.bd.com/resource.aspx?IDX=27408" TargetMode="External"/><Relationship Id="rId215" Type="http://schemas.openxmlformats.org/officeDocument/2006/relationships/hyperlink" Target="https://www.assistent.eu/en/product/test-tube-brushes-with-cotton-end/" TargetMode="External"/><Relationship Id="rId236" Type="http://schemas.openxmlformats.org/officeDocument/2006/relationships/hyperlink" Target="https://www.shp-steriltechnik.de/resources/PDF/Catalogue-Laboklav.pdf" TargetMode="External"/><Relationship Id="rId257" Type="http://schemas.openxmlformats.org/officeDocument/2006/relationships/hyperlink" Target="https://configurator.labogeneapps.com/media/1299/mars-1500-vers-2016.pdf" TargetMode="External"/><Relationship Id="rId278" Type="http://schemas.openxmlformats.org/officeDocument/2006/relationships/hyperlink" Target="https://configurator.labogeneapps.com/media/1303/mars-pro-1500-vers-2016.pdf" TargetMode="External"/><Relationship Id="rId401" Type="http://schemas.openxmlformats.org/officeDocument/2006/relationships/hyperlink" Target="http://dieckhoff-textil.de/wp-content/uploads/2019/07/dieckhoff_brosch%C3%BCre_bekleidung_092016.pdf" TargetMode="External"/><Relationship Id="rId422" Type="http://schemas.openxmlformats.org/officeDocument/2006/relationships/hyperlink" Target="https://shop.neofroxx.com/Hydrochloric-acid-fuming-37-p-A.html?listtype=search&amp;searchparam=LC-7093" TargetMode="External"/><Relationship Id="rId303" Type="http://schemas.openxmlformats.org/officeDocument/2006/relationships/hyperlink" Target="https://www.bd.com/resource.aspx?IDX=15213" TargetMode="External"/><Relationship Id="rId42" Type="http://schemas.openxmlformats.org/officeDocument/2006/relationships/hyperlink" Target="https://itwreagents.com/germany/de/product/l-asparagin-monohydrat-biochemica/A3721"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3mkknu2r000h11bipd1ydumd-wpengine.netdna-ssl.com/wp-content/uploads/2018/08/RSG-Lab.pdf" TargetMode="External"/><Relationship Id="rId345" Type="http://schemas.openxmlformats.org/officeDocument/2006/relationships/hyperlink" Target="https://www.micro-shop.zeiss.com/en/dk/system/primostar+1-primostar+1-upright+microscopes/10336/" TargetMode="External"/><Relationship Id="rId387" Type="http://schemas.openxmlformats.org/officeDocument/2006/relationships/hyperlink" Target="https://www.bruker.com/en/products-and-solutions/microbiology-and-diagnostics/molecular-diagnostics/liquidarray-mtb-xdr-ver-1.html" TargetMode="External"/><Relationship Id="rId191" Type="http://schemas.openxmlformats.org/officeDocument/2006/relationships/hyperlink" Target="https://gb.gilson.com/GBSV/catalogsearch/result/?q=FA10009" TargetMode="External"/><Relationship Id="rId205" Type="http://schemas.openxmlformats.org/officeDocument/2006/relationships/hyperlink" Target="https://www.avery.ae/product/multipurpose-general-use-labels-3327" TargetMode="External"/><Relationship Id="rId247" Type="http://schemas.openxmlformats.org/officeDocument/2006/relationships/hyperlink" Target="https://configurator.labogeneapps.com/media/1298/mars-1200-vers-2016.pdf" TargetMode="External"/><Relationship Id="rId412" Type="http://schemas.openxmlformats.org/officeDocument/2006/relationships/hyperlink" Target="https://shop.neofroxx.com/2-Propanol-70-p-A-oxid-2.html?listtype=search&amp;searchparam=LC-5942.4" TargetMode="External"/><Relationship Id="rId107" Type="http://schemas.openxmlformats.org/officeDocument/2006/relationships/hyperlink" Target="https://uk.vwr.com/store/product/10908873/magnetic-stirring-bars-boxed-sets" TargetMode="External"/><Relationship Id="rId289" Type="http://schemas.openxmlformats.org/officeDocument/2006/relationships/hyperlink" Target="https://configurator.labogeneapps.com/media/1304/mars-pro-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hirschmann-laborgeraete.de/en/artikelgruppe/99072" TargetMode="External"/><Relationship Id="rId149" Type="http://schemas.openxmlformats.org/officeDocument/2006/relationships/hyperlink" Target="https://www.hain-lifescience.de/en/products/equipment/hybridization/twincubator.html" TargetMode="External"/><Relationship Id="rId314" Type="http://schemas.openxmlformats.org/officeDocument/2006/relationships/hyperlink" Target="https://moleculardiagnostics.bd.com/bd-max-system/" TargetMode="External"/><Relationship Id="rId356" Type="http://schemas.openxmlformats.org/officeDocument/2006/relationships/hyperlink" Target="https://www.human.de/products/molecular-dx/isothermal-amplification/instruments-primary-district-labs-level-i-ii/humaloop-t-mtbc/?sword_list%5b%5d=loop&amp;no_cache=1" TargetMode="External"/><Relationship Id="rId398" Type="http://schemas.openxmlformats.org/officeDocument/2006/relationships/hyperlink" Target="https://www.qiagen.com/de-us/products/diagnostics-and-clinical-research/tb-management/quantiferon-tb-gold-plus-us" TargetMode="External"/><Relationship Id="rId95" Type="http://schemas.openxmlformats.org/officeDocument/2006/relationships/hyperlink" Target="https://www.sarstedt.com/en/products/diagnostic/multi-safe/boxes/product/dmsarproducts/specificationPdf/Product/77.1515/" TargetMode="External"/><Relationship Id="rId160" Type="http://schemas.openxmlformats.org/officeDocument/2006/relationships/hyperlink" Target="https://legacy.bd.com/ds/technicalCenter/inserts/L007467(12).pdf" TargetMode="External"/><Relationship Id="rId216" Type="http://schemas.openxmlformats.org/officeDocument/2006/relationships/hyperlink" Target="https://health.lightprogress.it/en/prodotti/uv-stick-nx-al-uv-stick-nx-st-1_45.html" TargetMode="External"/><Relationship Id="rId423" Type="http://schemas.openxmlformats.org/officeDocument/2006/relationships/hyperlink" Target="https://www.himedialabs.com/eu/as022-phenol-crystal-hi-ar-acs.html" TargetMode="External"/><Relationship Id="rId258" Type="http://schemas.openxmlformats.org/officeDocument/2006/relationships/hyperlink" Target="https://configurator.labogeneapps.com/media/1299/mars-1500-vers-2016.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substance/levofloxacin3613710098685411?lang=en&amp;region=GB" TargetMode="External"/><Relationship Id="rId118" Type="http://schemas.openxmlformats.org/officeDocument/2006/relationships/hyperlink" Target="https://shop.brand.de/en/p347" TargetMode="External"/><Relationship Id="rId325" Type="http://schemas.openxmlformats.org/officeDocument/2006/relationships/hyperlink" Target="https://www.sz-sinomedevice.com/sputum-containers-with-screw-caps.html" TargetMode="External"/><Relationship Id="rId367" Type="http://schemas.openxmlformats.org/officeDocument/2006/relationships/hyperlink" Target="https://www.cepheid.com/en-CH/systems/genexpert-family-of-systems/genexpert-system.html" TargetMode="External"/><Relationship Id="rId171" Type="http://schemas.openxmlformats.org/officeDocument/2006/relationships/hyperlink" Target="https://www.bd.com/resource.aspx?IDX=27408" TargetMode="External"/><Relationship Id="rId227" Type="http://schemas.openxmlformats.org/officeDocument/2006/relationships/hyperlink" Target="https://www.systec-lab.de/wp-content/uploads/2021/03/12_2020%20Systec%20Laboratory%20Autoclaves%20V-%20and%20D-Series.pdf" TargetMode="External"/><Relationship Id="rId269" Type="http://schemas.openxmlformats.org/officeDocument/2006/relationships/hyperlink" Target="https://configurator.labogeneapps.com/media/1300/mars-1800-vers-2016.pdf" TargetMode="Externa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3/mars-pro-1500-vers-2016.pdf" TargetMode="External"/><Relationship Id="rId336" Type="http://schemas.openxmlformats.org/officeDocument/2006/relationships/hyperlink" Target="https://www.olympus-lifescience.com/en/microscopes/upright/cx23/" TargetMode="External"/><Relationship Id="rId75" Type="http://schemas.openxmlformats.org/officeDocument/2006/relationships/hyperlink" Target="https://www.carlroth.com/de/en/general-reagents/sodium-chloride/p/p029.2" TargetMode="External"/><Relationship Id="rId140" Type="http://schemas.openxmlformats.org/officeDocument/2006/relationships/hyperlink" Target="https://www.carlroth.com/de/de/thermometer-handmessgeraete/temperaturmessgeraet-p700-serie-p700/p/x717.1" TargetMode="External"/><Relationship Id="rId182" Type="http://schemas.openxmlformats.org/officeDocument/2006/relationships/hyperlink" Target="https://www.dwk.com/duran-pressure-plus-gl-45-laboratory-bottle-clear-without-screw-cap-and-pouring-ring-1000-ml-218105403" TargetMode="External"/><Relationship Id="rId378" Type="http://schemas.openxmlformats.org/officeDocument/2006/relationships/hyperlink" Target="https://www.cepheid.com/en/systems/Multiplexing" TargetMode="External"/><Relationship Id="rId403" Type="http://schemas.openxmlformats.org/officeDocument/2006/relationships/hyperlink" Target="https://ecssrl.com/en/product/adhesive-tapes/v19-adhesive-tape/"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shp-steriltechnik.de/resources/PDF/Catalogue-Laboklav.pdf" TargetMode="External"/><Relationship Id="rId291" Type="http://schemas.openxmlformats.org/officeDocument/2006/relationships/hyperlink" Target="https://configurator.labogeneapps.com/media/1304/mars-pro-1800-vers-2016.pdf" TargetMode="External"/><Relationship Id="rId305" Type="http://schemas.openxmlformats.org/officeDocument/2006/relationships/hyperlink" Target="https://moleculardiagnostics.bd.com/bd-max-system/" TargetMode="External"/><Relationship Id="rId347" Type="http://schemas.openxmlformats.org/officeDocument/2006/relationships/hyperlink" Target="https://www.micro-shop.zeiss.com/en/dk/system/primostar+1-primostar+1-upright+microscopes/10336/" TargetMode="External"/><Relationship Id="rId44" Type="http://schemas.openxmlformats.org/officeDocument/2006/relationships/hyperlink" Target="https://www.sigmaaldrich.com/catalog/product/mm/115363?lang=en&amp;region=GB&amp;cm_sp=Insite-_-rvRecBlock_recentlyViewed_userHistory-_-recentlyViewed5-4" TargetMode="External"/><Relationship Id="rId86" Type="http://schemas.openxmlformats.org/officeDocument/2006/relationships/hyperlink" Target="https://www.nobamed.com/gb/bibs-overshoes-care-cloth/387-4164-haube.html" TargetMode="External"/><Relationship Id="rId151" Type="http://schemas.openxmlformats.org/officeDocument/2006/relationships/hyperlink" Target="https://www.cepheid.com/coronavirus-product-resources" TargetMode="External"/><Relationship Id="rId389" Type="http://schemas.openxmlformats.org/officeDocument/2006/relationships/hyperlink" Target="https://shop.gbo.com/de/austria/products/bioscience/covid-19/covid-19-zentrifugenroehrchen-50/227261.html" TargetMode="External"/><Relationship Id="rId193" Type="http://schemas.openxmlformats.org/officeDocument/2006/relationships/hyperlink" Target="http://neptunescientific.com/wp-content/uploads/2015/11/neptune_bt10xl_2340_series_spec_sheet_110406.pdf" TargetMode="External"/><Relationship Id="rId207" Type="http://schemas.openxmlformats.org/officeDocument/2006/relationships/hyperlink" Target="https://www.herenz.de/Kataloge/Englisch_2021.pdf" TargetMode="External"/><Relationship Id="rId249" Type="http://schemas.openxmlformats.org/officeDocument/2006/relationships/hyperlink" Target="https://configurator.labogeneapps.com/media/1298/mars-1200-vers-2016.pdf" TargetMode="External"/><Relationship Id="rId414" Type="http://schemas.openxmlformats.org/officeDocument/2006/relationships/hyperlink" Target="https://shop.neofroxx.com/Dimethyl-sulfoxide-for-molecular-biology.html?listtype=search&amp;searchparam=1084"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www.kartelllabware.com/en/products/plastilab/filtration-and-vacuum-pumps/analytical-funnels/" TargetMode="External"/><Relationship Id="rId260" Type="http://schemas.openxmlformats.org/officeDocument/2006/relationships/hyperlink" Target="https://configurator.labogeneapps.com/media/1299/mars-1500-vers-2016.pdf" TargetMode="External"/><Relationship Id="rId316" Type="http://schemas.openxmlformats.org/officeDocument/2006/relationships/hyperlink" Target="https://www.bd.com/resource.aspx?IDX=35759" TargetMode="External"/><Relationship Id="rId55" Type="http://schemas.openxmlformats.org/officeDocument/2006/relationships/hyperlink" Target="https://www.upspowercom.com/UPS-VGD.jsp" TargetMode="External"/><Relationship Id="rId97" Type="http://schemas.openxmlformats.org/officeDocument/2006/relationships/hyperlink" Target="https://www.thermofisher.com/order/catalog/product/6379-0004" TargetMode="External"/><Relationship Id="rId120" Type="http://schemas.openxmlformats.org/officeDocument/2006/relationships/hyperlink" Target="https://shop.brand.de/en/p347" TargetMode="External"/><Relationship Id="rId358" Type="http://schemas.openxmlformats.org/officeDocument/2006/relationships/hyperlink" Target="https://www.human.de/products/molecular-dx/service-support/" TargetMode="External"/><Relationship Id="rId162" Type="http://schemas.openxmlformats.org/officeDocument/2006/relationships/hyperlink" Target="https://www.bd.com/resource.aspx?IDX=27408" TargetMode="External"/><Relationship Id="rId218" Type="http://schemas.openxmlformats.org/officeDocument/2006/relationships/hyperlink" Target="https://productcatalogue.bode-chemie.com/products/hands/sterillium_classic_pure.php" TargetMode="External"/><Relationship Id="rId425" Type="http://schemas.openxmlformats.org/officeDocument/2006/relationships/hyperlink" Target="https://www.tauns.co.jp/en/product/capilia-tb-neo/" TargetMode="External"/><Relationship Id="rId271" Type="http://schemas.openxmlformats.org/officeDocument/2006/relationships/hyperlink" Target="https://configurator.labogeneapps.com/media/1300/mars-18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product/sigma/o8757?lang=en&amp;region=GB" TargetMode="External"/><Relationship Id="rId131" Type="http://schemas.openxmlformats.org/officeDocument/2006/relationships/hyperlink" Target="https://www.witeg.de/en/products/laboratory-glassware/beakers/low-form/low-form-with-spout-neutral?number=5500002S" TargetMode="External"/><Relationship Id="rId327" Type="http://schemas.openxmlformats.org/officeDocument/2006/relationships/hyperlink" Target="http://www.ycfzbl.com/" TargetMode="External"/><Relationship Id="rId369" Type="http://schemas.openxmlformats.org/officeDocument/2006/relationships/hyperlink" Target="https://www.cepheid.com/en-CH/systems/genexpert-family-of-systems/genexpert-system.html" TargetMode="External"/><Relationship Id="rId173" Type="http://schemas.openxmlformats.org/officeDocument/2006/relationships/hyperlink" Target="https://www.bd.com/resource.aspx?IDX=27408" TargetMode="External"/><Relationship Id="rId229" Type="http://schemas.openxmlformats.org/officeDocument/2006/relationships/hyperlink" Target="https://www.shp-steriltechnik.de/resources/PDF/Catalogue-Laboklav.pdf" TargetMode="External"/><Relationship Id="rId380" Type="http://schemas.openxmlformats.org/officeDocument/2006/relationships/hyperlink" Target="https://www.cepheid.com/en/systems/Multiplexing" TargetMode="External"/><Relationship Id="rId240" Type="http://schemas.openxmlformats.org/officeDocument/2006/relationships/hyperlink" Target="https://www.shp-steriltechnik.de/resources/PDF/Catalogue-Laboklav.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edding.com/products/edding-3000-permanent-marker/" TargetMode="External"/><Relationship Id="rId100" Type="http://schemas.openxmlformats.org/officeDocument/2006/relationships/hyperlink" Target="https://www.memmert.com/de/produkte/optionen-zubehoer/brutschrank-im/IN260mplus/" TargetMode="External"/><Relationship Id="rId282" Type="http://schemas.openxmlformats.org/officeDocument/2006/relationships/hyperlink" Target="https://configurator.labogeneapps.com/media/1303/mars-pro-1500-vers-2016.pdf" TargetMode="External"/><Relationship Id="rId338" Type="http://schemas.openxmlformats.org/officeDocument/2006/relationships/hyperlink" Target="https://www.olympus-lifescience.com/en/microscopes/upright/cx23/"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labteamet.com/wp-content/uploads/labteamet/Herenz/Produktkatalog_forbrukning_lab_medicin_HERENZ.pdf" TargetMode="External"/><Relationship Id="rId184" Type="http://schemas.openxmlformats.org/officeDocument/2006/relationships/hyperlink" Target="https://www.cytivalifesciences.com/en/us/shop/whatman-laboratory-filtration/speciality-cellulose-papers/seed-germination-testing-papers/grade-597-qualitative-filter-papers-p-00212" TargetMode="External"/><Relationship Id="rId391" Type="http://schemas.openxmlformats.org/officeDocument/2006/relationships/hyperlink" Target="https://www.qiagen.com/de-us/products/diagnostics-and-clinical-research/tb-management/quantiferon-tb-gold-plus-us" TargetMode="External"/><Relationship Id="rId405" Type="http://schemas.openxmlformats.org/officeDocument/2006/relationships/hyperlink" Target="http://www.almsurgicare.com/Product.aspx?GetProductId=437" TargetMode="External"/><Relationship Id="rId251" Type="http://schemas.openxmlformats.org/officeDocument/2006/relationships/hyperlink" Target="https://configurator.labogeneapps.com/media/1298/mars-1200-vers-2016.pdf" TargetMode="External"/><Relationship Id="rId46" Type="http://schemas.openxmlformats.org/officeDocument/2006/relationships/hyperlink" Target="https://shop.gbo.com/en/england/products/bioscience/microbiology-bacteriology/disposable-inoculation-loops-needles/731171.html" TargetMode="External"/><Relationship Id="rId293" Type="http://schemas.openxmlformats.org/officeDocument/2006/relationships/hyperlink" Target="https://www.sigmaaldrich.com/catalog/product/sigma/a3650?lang=en&amp;region=GB" TargetMode="External"/><Relationship Id="rId307" Type="http://schemas.openxmlformats.org/officeDocument/2006/relationships/hyperlink" Target="https://moleculardiagnostics.bd.com/bd-max-system/" TargetMode="External"/><Relationship Id="rId349" Type="http://schemas.openxmlformats.org/officeDocument/2006/relationships/hyperlink" Target="https://www.molbiodiagnostics.com/" TargetMode="External"/><Relationship Id="rId88" Type="http://schemas.openxmlformats.org/officeDocument/2006/relationships/hyperlink" Target="https://www.draeger.com/Products/Content/flow-check-pi-9046525-en-gb.pdf" TargetMode="External"/><Relationship Id="rId111" Type="http://schemas.openxmlformats.org/officeDocument/2006/relationships/hyperlink" Target="https://www.kartelllabware.com/en/products/plastilab/graduated-and-volumetric-plasticware/blue-graduated-measuring-cylinders-tall-form-class-b-1/" TargetMode="External"/><Relationship Id="rId153" Type="http://schemas.openxmlformats.org/officeDocument/2006/relationships/hyperlink" Target="https://legacy.bd.com/resource.aspx?IDX=20666" TargetMode="External"/><Relationship Id="rId195" Type="http://schemas.openxmlformats.org/officeDocument/2006/relationships/hyperlink" Target="https://www.witeg.de/en/products/laboratory-glassware/bottles/reagent-bottles/reagent-bottles-with-screw-cap-wide-neck-clear-glass?number=5894030" TargetMode="External"/><Relationship Id="rId209" Type="http://schemas.openxmlformats.org/officeDocument/2006/relationships/hyperlink" Target="https://www.herenz.de/Kataloge/Englisch_2021.pdf" TargetMode="External"/><Relationship Id="rId360" Type="http://schemas.openxmlformats.org/officeDocument/2006/relationships/hyperlink" Target="https://www.human.de/products/molecular-dx/service-support/" TargetMode="External"/><Relationship Id="rId416" Type="http://schemas.openxmlformats.org/officeDocument/2006/relationships/hyperlink" Target="https://www.himedialabs.com/eu/grm245-malachite-green-oxalate-hi-cert.html" TargetMode="External"/><Relationship Id="rId220" Type="http://schemas.openxmlformats.org/officeDocument/2006/relationships/hyperlink" Target="https://www.borer.ch/pdf_files.php?type=prodinfo&amp;file=pdf_files/Laboratory/english/Product%20datasheets/deconex_22_HPF-x_EN.pdf"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thermofisher.com/order/catalog/product/R20421" TargetMode="External"/><Relationship Id="rId262" Type="http://schemas.openxmlformats.org/officeDocument/2006/relationships/hyperlink" Target="https://configurator.labogeneapps.com/media/1302/mars-pro-1200-vers-2016.pdf" TargetMode="External"/><Relationship Id="rId318" Type="http://schemas.openxmlformats.org/officeDocument/2006/relationships/hyperlink" Target="https://www.bd.com/en-us/products-and-solutions/products/product-page.437519" TargetMode="External"/><Relationship Id="rId99" Type="http://schemas.openxmlformats.org/officeDocument/2006/relationships/hyperlink" Target="https://www.memmert.com/products/heating-drying-ovens/universal-oven/UF260/" TargetMode="External"/><Relationship Id="rId122" Type="http://schemas.openxmlformats.org/officeDocument/2006/relationships/hyperlink" Target="https://www.hirschmannlab.com/artikelgruppe/22701" TargetMode="External"/><Relationship Id="rId164" Type="http://schemas.openxmlformats.org/officeDocument/2006/relationships/hyperlink" Target="https://www.bd.com/resource.aspx?IDX=27408" TargetMode="External"/><Relationship Id="rId371" Type="http://schemas.openxmlformats.org/officeDocument/2006/relationships/hyperlink" Target="https://www.bd.com/en-us/products-and-solutions/products/product-page.442818" TargetMode="External"/><Relationship Id="rId427" Type="http://schemas.openxmlformats.org/officeDocument/2006/relationships/hyperlink" Target="https://www.tauns.co.jp/en/product/capilia-tb-neo/"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shp-steriltechnik.de/resources/PDF/Catalogue-Laboklav.pdf" TargetMode="External"/><Relationship Id="rId273" Type="http://schemas.openxmlformats.org/officeDocument/2006/relationships/hyperlink" Target="https://configurator.labogeneapps.com/media/1300/mars-1800-vers-2016.pdf" TargetMode="External"/><Relationship Id="rId329" Type="http://schemas.openxmlformats.org/officeDocument/2006/relationships/hyperlink" Target="http://www.cspharmchem.com/" TargetMode="External"/><Relationship Id="rId68" Type="http://schemas.openxmlformats.org/officeDocument/2006/relationships/hyperlink" Target="https://www.sigmaaldrich.com/catalog/product/sigma/smb0038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www.bd.com/resource.aspx?IDX=27408" TargetMode="External"/><Relationship Id="rId340" Type="http://schemas.openxmlformats.org/officeDocument/2006/relationships/hyperlink" Target="https://www.euromex.com/en/products/applications/86129-un1/" TargetMode="External"/><Relationship Id="rId200" Type="http://schemas.openxmlformats.org/officeDocument/2006/relationships/hyperlink" Target="https://www.bd.com/en-eu/offerings/capabilities/syringes-and-needles/injection-syringes/bd-discardit-ii" TargetMode="External"/><Relationship Id="rId382" Type="http://schemas.openxmlformats.org/officeDocument/2006/relationships/hyperlink" Target="https://www.cepheid.com/en/systems/Multiplexing" TargetMode="External"/><Relationship Id="rId242" Type="http://schemas.openxmlformats.org/officeDocument/2006/relationships/hyperlink" Target="https://www.shp-steriltechnik.de/resources/PDF/Catalogue-Laboklav.pdf" TargetMode="External"/><Relationship Id="rId284" Type="http://schemas.openxmlformats.org/officeDocument/2006/relationships/hyperlink" Target="https://configurator.labogeneapps.com/media/1303/mars-pro-1500-vers-2016.pdf" TargetMode="External"/><Relationship Id="rId37" Type="http://schemas.openxmlformats.org/officeDocument/2006/relationships/hyperlink" Target="http://ratiolab.com/en/167-96-well-pcr-racks" TargetMode="External"/><Relationship Id="rId79" Type="http://schemas.openxmlformats.org/officeDocument/2006/relationships/hyperlink" Target="https://www.nobamed.com/gb/disposable-gloves/175-4239-nobaglove-latex.html" TargetMode="External"/><Relationship Id="rId102" Type="http://schemas.openxmlformats.org/officeDocument/2006/relationships/hyperlink" Target="https://www.irmeco.de/VGKL16/pdf/en/KG16/05/04/KG16_05_04_0640.pdf" TargetMode="External"/><Relationship Id="rId144" Type="http://schemas.openxmlformats.org/officeDocument/2006/relationships/hyperlink" Target="https://ie.vwr.com/store/product/568444/racks-for-test-tubes" TargetMode="External"/><Relationship Id="rId90" Type="http://schemas.openxmlformats.org/officeDocument/2006/relationships/hyperlink" Target="https://www.belart.com/bel-art-f13192-0002-clavies-biohazard-bag-holder-14-x-14-x-21-5-holds-24-x-30-bags.html" TargetMode="External"/><Relationship Id="rId186" Type="http://schemas.openxmlformats.org/officeDocument/2006/relationships/hyperlink" Target="https://gb.gilson.com/GBSV/catalogsearch/result/?q=F144055M" TargetMode="External"/><Relationship Id="rId351" Type="http://schemas.openxmlformats.org/officeDocument/2006/relationships/hyperlink" Target="https://www.hain-lifescience.de/en/products/equipment/pcr/fluorocycler-xt.html" TargetMode="External"/><Relationship Id="rId393" Type="http://schemas.openxmlformats.org/officeDocument/2006/relationships/hyperlink" Target="https://www.lightprogress.it/en/products/uv-direct-h-nx_19.html" TargetMode="External"/><Relationship Id="rId407" Type="http://schemas.openxmlformats.org/officeDocument/2006/relationships/hyperlink" Target="https://ecatalog.corning.com/life-sciences/b2c/US/en/General-Labware/Tubes/Microcentrifuge-Tubes/Axygen%C2%AE-Screw-Cap-Tubes/p/SCT-150-C-S" TargetMode="External"/><Relationship Id="rId211" Type="http://schemas.openxmlformats.org/officeDocument/2006/relationships/hyperlink" Target="https://www.herenz.de/Kataloge/Englisch_2021.pdf" TargetMode="External"/><Relationship Id="rId253" Type="http://schemas.openxmlformats.org/officeDocument/2006/relationships/hyperlink" Target="https://configurator.labogeneapps.com/media/1299/mars-1500-vers-2016.pdf" TargetMode="External"/><Relationship Id="rId295" Type="http://schemas.openxmlformats.org/officeDocument/2006/relationships/hyperlink" Target="https://www.hain-lifescience.de/en/products/microbiology/mycobacteria/tuberculosis/genotype-mtbc.html" TargetMode="External"/><Relationship Id="rId309" Type="http://schemas.openxmlformats.org/officeDocument/2006/relationships/hyperlink" Target="https://moleculardiagnostics.bd.com/bd-max-system/" TargetMode="External"/><Relationship Id="rId48" Type="http://schemas.openxmlformats.org/officeDocument/2006/relationships/hyperlink" Target="https://www.dwk.com/duran-culture-tube-with-screw-cap-gl-18-16-x-150-mm-261352254"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www.svizera.org/files/pdfs/Productlijsten/productlist_diagnostic_svizera-europe_2022.pdf" TargetMode="External"/><Relationship Id="rId155" Type="http://schemas.openxmlformats.org/officeDocument/2006/relationships/hyperlink" Target="https://legacy.bd.com/europe/regulatory/Assets/IFU/Difco_BBL/212240.pdf" TargetMode="External"/><Relationship Id="rId197" Type="http://schemas.openxmlformats.org/officeDocument/2006/relationships/hyperlink" Target="https://biosan.lv/products/den-1/" TargetMode="External"/><Relationship Id="rId362" Type="http://schemas.openxmlformats.org/officeDocument/2006/relationships/hyperlink" Target="https://www.human.de/products/molecular-dx/tb-lamp/instruments/" TargetMode="External"/><Relationship Id="rId418" Type="http://schemas.openxmlformats.org/officeDocument/2006/relationships/hyperlink" Target="https://shop.neofroxx.com/Magnesium-sulfate-heptahydrate-p-A-oxid-1.html?listtype=search&amp;searchparam=LC-4752" TargetMode="External"/><Relationship Id="rId222" Type="http://schemas.openxmlformats.org/officeDocument/2006/relationships/hyperlink" Target="https://www.ika.com/en/Products-Lab-Eq/Magnetic-Stirrers-Hot-Plate-Lab-Mixer-Stirrer-Blender-csp-188/RCT-basic-cpdt-3810000/" TargetMode="External"/><Relationship Id="rId264" Type="http://schemas.openxmlformats.org/officeDocument/2006/relationships/hyperlink" Target="https://configurator.labogeneapps.com/media/1302/mars-pro-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hirschmannlab.com/en/artikelgruppe/11702?parent=%7B031F8BD4-1D4C-44DA-8BB8-3D1379F43010%7D"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c4142?lang=en&amp;region=GB" TargetMode="External"/><Relationship Id="rId166" Type="http://schemas.openxmlformats.org/officeDocument/2006/relationships/hyperlink" Target="https://www.humeau.com/media/blfa_files/TC_MGIT-OADC_41624511602_EN_030820.pdf" TargetMode="External"/><Relationship Id="rId331" Type="http://schemas.openxmlformats.org/officeDocument/2006/relationships/hyperlink" Target="https://www.sz-sinomedevice.com/slide-storage-box.html" TargetMode="External"/><Relationship Id="rId373" Type="http://schemas.openxmlformats.org/officeDocument/2006/relationships/hyperlink" Target="https://www.xtpower.de/XT-20000QC3/" TargetMode="External"/><Relationship Id="rId429" Type="http://schemas.openxmlformats.org/officeDocument/2006/relationships/hyperlink" Target="https://www.sdbiosensor.com/product/product_view?product_no=113"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www.shp-steriltechnik.de/resources/PDF/Catalogue-Laboklav.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1"/>
  <sheetViews>
    <sheetView zoomScale="90" zoomScaleNormal="90" workbookViewId="0">
      <selection activeCell="C21" sqref="C21"/>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1011"/>
      <c r="B1" s="1012" t="s">
        <v>0</v>
      </c>
      <c r="C1" s="1013" t="s">
        <v>1</v>
      </c>
    </row>
    <row r="2" spans="1:5" ht="10.5" customHeight="1" thickBot="1" x14ac:dyDescent="0.25"/>
    <row r="3" spans="1:5" ht="17.100000000000001" customHeight="1" x14ac:dyDescent="0.2">
      <c r="A3" s="913" t="str">
        <f t="array" aca="1" ref="A3" ca="1">IF(OR(LEFT(INDEX('2 Diag Ordering list'!$A$3:$A$832,MATCH('Calculations - Diagnostics'!$H38,'2 Diag Ordering list'!$A$3:$A$832,0)),3)="1. ",LEFT(INDEX('2 Diag Ordering list'!$A$3:$A$832,MATCH('Calculations - Diagnostics'!$H38,'2 Diag Ordering list'!$A$3:$A$832,0)),3)="2. ",LEFT(INDEX('2 Diag Ordering list'!$A$3:$A$832,MATCH('Calculations - Diagnostics'!$H38,'2 Diag Ordering list'!$A$3:$A$832,0)),3)="3. ",LEFT(INDEX('2 Diag Ordering list'!$A$3:$A$832,MATCH('Calculations - Diagnostics'!$H38,'2 Diag Ordering list'!$A$3:$A$832,0)),3)="4. ",LEFT(INDEX('2 Diag Ordering list'!$A$3:$A$832,MATCH('Calculations - Diagnostics'!$H38,'2 Diag Ordering list'!$A$3:$A$832,0)),3)="5. ",LEFT(INDEX('2 Diag Ordering list'!$A$3:$A$832,MATCH('Calculations - Diagnostics'!$H38,'2 Diag Ordering list'!$A$3:$A$832,0)),3)="6. ",LEFT(INDEX('2 Diag Ordering list'!$A$3:$A$832,MATCH('Calculations - Diagnostics'!$H38,'2 Diag Ordering list'!$A$3:$A$832,0)),3)="7. ",LEFT(INDEX('2 Diag Ordering list'!$A$3:$A$832,MATCH('Calculations - Diagnostics'!$H38,'2 Diag Ordering list'!$A$3:$A$832,0)),3)="8. ",LEFT(INDEX('2 Diag Ordering list'!$A$3:$A$832,MATCH('Calculations - Diagnostics'!$H38,'2 Diag Ordering list'!$A$3:$A$832,0)),3)="9. "),
HYPERLINK("#"&amp;CELL("address",INDEX('2 Diag Ordering list'!$A$3:$A$832,MATCH('Calculations - Diagnostics'!$H38,'2 Diag Ordering list'!$A$3:$A$832,0))),INDEX('2 Diag Ordering list'!$A$3:$A$832,MATCH('Calculations - Diagnostics'!$H38,'2 Diag Ordering list'!$A$3:$A$832,0))),"")</f>
        <v>1. DETECTION AND RESISTANCE OF MTB</v>
      </c>
      <c r="B3" s="916" t="str">
        <f t="array" aca="1" ref="B3" ca="1">IF(OR(LEFT(INDEX('2 Diag Ordering list'!$A$3:$A$832,MATCH('Calculations - Diagnostics'!$H38,'2 Diag Ordering list'!$A$3:$A$832,0)),4)="1.1 ",LEFT(INDEX('2 Diag Ordering list'!$A$3:$A$832,MATCH('Calculations - Diagnostics'!$H38,'2 Diag Ordering list'!$A$3:$A$832,0)),4)="1.2 ",LEFT(INDEX('2 Diag Ordering list'!$A$3:$A$832,MATCH('Calculations - Diagnostics'!$H38,'2 Diag Ordering list'!$A$3:$A$832,0)),4)="1.3 ",LEFT(INDEX('2 Diag Ordering list'!$A$3:$A$832,MATCH('Calculations - Diagnostics'!$H38,'2 Diag Ordering list'!$A$3:$A$832,0)),4)="1.4 ",LEFT(INDEX('2 Diag Ordering list'!$A$3:$A$832,MATCH('Calculations - Diagnostics'!$H38,'2 Diag Ordering list'!$A$3:$A$832,0)),4)="1.5 ",LEFT(INDEX('2 Diag Ordering list'!$A$3:$A$832,MATCH('Calculations - Diagnostics'!$H38,'2 Diag Ordering list'!$A$3:$A$832,0)),4)="1.6 ",LEFT(INDEX('2 Diag Ordering list'!$A$3:$A$832,MATCH('Calculations - Diagnostics'!$H38,'2 Diag Ordering list'!$A$3:$A$832,0)),4)="2.1 ",LEFT(INDEX('2 Diag Ordering list'!$A$3:$A$832,MATCH('Calculations - Diagnostics'!$H38,'2 Diag Ordering list'!$A$3:$A$832,0)),4)="3.1 ",LEFT(INDEX('2 Diag Ordering list'!$A$3:$A$832,MATCH('Calculations - Diagnostics'!$H38,'2 Diag Ordering list'!$A$3:$A$832,0)),4)="4.1 ",LEFT(INDEX('2 Diag Ordering list'!$A$3:$A$832,MATCH('Calculations - Diagnostics'!$H38,'2 Diag Ordering list'!$A$3:$A$832,0)),4)="4.2 ",LEFT(INDEX('2 Diag Ordering list'!$A$3:$A$832,MATCH('Calculations - Diagnostics'!$H38,'2 Diag Ordering list'!$A$3:$A$832,0)),4)="5.1 ",LEFT(INDEX('2 Diag Ordering list'!$A$3:$A$832,MATCH('Calculations - Diagnostics'!$H38,'2 Diag Ordering list'!$A$3:$A$832,0)),4)="5.2 ",LEFT(INDEX('2 Diag Ordering list'!$A$3:$A$832,MATCH('Calculations - Diagnostics'!$H38,'2 Diag Ordering list'!$A$3:$A$832,0)),4)="5.3 ",LEFT(INDEX('2 Diag Ordering list'!$A$3:$A$832,MATCH('Calculations - Diagnostics'!$H38,'2 Diag Ordering list'!$A$3:$A$832,0)),4)="6.1 ",LEFT(INDEX('2 Diag Ordering list'!$A$3:$A$832,MATCH('Calculations - Diagnostics'!$H38,'2 Diag Ordering list'!$A$3:$A$832,0)),4)="6.2 ",LEFT(INDEX('2 Diag Ordering list'!$A$3:$A$832,MATCH('Calculations - Diagnostics'!$H38,'2 Diag Ordering list'!$A$3:$A$832,0)),4)="6.3 ",LEFT(INDEX('2 Diag Ordering list'!$A$3:$A$832,MATCH('Calculations - Diagnostics'!$H38,'2 Diag Ordering list'!$A$3:$A$832,0)),4)="6.4 ",LEFT(INDEX('2 Diag Ordering list'!$A$3:$A$832,MATCH('Calculations - Diagnostics'!$H38,'2 Diag Ordering list'!$A$3:$A$832,0)),4)="7.1 "),HYPERLINK("#"&amp;CELL("address",INDEX('2 Diag Ordering list'!$A$3:$A$832,MATCH('Calculations - Diagnostics'!$H38,'2 Diag Ordering list'!$A$3:$A$832,0))),INDEX('2 Diag Ordering list'!$A$3:$A$832,MATCH('Calculations - Diagnostics'!$H38,'2 Diag Ordering list'!$A$3:$A$832,0))),"")</f>
        <v/>
      </c>
      <c r="C3" s="637" t="str">
        <f t="array" aca="1" ref="C3" ca="1">IF(AND(A3="",B3=""),HYPERLINK("#"&amp;CELL("address",INDEX('2 Diag Ordering list'!$A$3:$A$832,MATCH('Calculations - Diagnostics'!$H38,'2 Diag Ordering list'!$A$3:$A$832,0))),INDEX('2 Diag Ordering list'!$A$3:$A$832,MATCH('Calculations - Diagnostics'!$H38,'2 Diag Ordering list'!$A$3:$A$832,0))),"")</f>
        <v/>
      </c>
      <c r="E3" s="322"/>
    </row>
    <row r="4" spans="1:5" ht="17.100000000000001" customHeight="1" x14ac:dyDescent="0.2">
      <c r="A4" s="828" t="str">
        <f t="array" aca="1" ref="A4" ca="1">IF(OR(LEFT(INDEX('2 Diag Ordering list'!$A$3:$A$832,MATCH('Calculations - Diagnostics'!$H39,'2 Diag Ordering list'!$A$3:$A$832,0)),3)="1. ",LEFT(INDEX('2 Diag Ordering list'!$A$3:$A$832,MATCH('Calculations - Diagnostics'!$H39,'2 Diag Ordering list'!$A$3:$A$832,0)),3)="2. ",LEFT(INDEX('2 Diag Ordering list'!$A$3:$A$832,MATCH('Calculations - Diagnostics'!$H39,'2 Diag Ordering list'!$A$3:$A$832,0)),3)="3. ",LEFT(INDEX('2 Diag Ordering list'!$A$3:$A$832,MATCH('Calculations - Diagnostics'!$H39,'2 Diag Ordering list'!$A$3:$A$832,0)),3)="4. ",LEFT(INDEX('2 Diag Ordering list'!$A$3:$A$832,MATCH('Calculations - Diagnostics'!$H39,'2 Diag Ordering list'!$A$3:$A$832,0)),3)="5. ",LEFT(INDEX('2 Diag Ordering list'!$A$3:$A$832,MATCH('Calculations - Diagnostics'!$H39,'2 Diag Ordering list'!$A$3:$A$832,0)),3)="6. ",LEFT(INDEX('2 Diag Ordering list'!$A$3:$A$832,MATCH('Calculations - Diagnostics'!$H39,'2 Diag Ordering list'!$A$3:$A$832,0)),3)="7. ",LEFT(INDEX('2 Diag Ordering list'!$A$3:$A$832,MATCH('Calculations - Diagnostics'!$H39,'2 Diag Ordering list'!$A$3:$A$832,0)),3)="8. ",LEFT(INDEX('2 Diag Ordering list'!$A$3:$A$832,MATCH('Calculations - Diagnostics'!$H39,'2 Diag Ordering list'!$A$3:$A$832,0)),3)="9. "),
HYPERLINK("#"&amp;CELL("address",INDEX('2 Diag Ordering list'!$A$3:$A$832,MATCH('Calculations - Diagnostics'!$H39,'2 Diag Ordering list'!$A$3:$A$832,0))),INDEX('2 Diag Ordering list'!$A$3:$A$832,MATCH('Calculations - Diagnostics'!$H39,'2 Diag Ordering list'!$A$3:$A$832,0))),"")</f>
        <v/>
      </c>
      <c r="B4" s="912" t="str">
        <f t="array" aca="1" ref="B4" ca="1">IF(OR(LEFT(INDEX('2 Diag Ordering list'!$A$3:$A$832,MATCH('Calculations - Diagnostics'!$H39,'2 Diag Ordering list'!$A$3:$A$832,0)),4)="1.1 ",LEFT(INDEX('2 Diag Ordering list'!$A$3:$A$832,MATCH('Calculations - Diagnostics'!$H39,'2 Diag Ordering list'!$A$3:$A$832,0)),4)="1.2 ",LEFT(INDEX('2 Diag Ordering list'!$A$3:$A$832,MATCH('Calculations - Diagnostics'!$H39,'2 Diag Ordering list'!$A$3:$A$832,0)),4)="1.3 ",LEFT(INDEX('2 Diag Ordering list'!$A$3:$A$832,MATCH('Calculations - Diagnostics'!$H39,'2 Diag Ordering list'!$A$3:$A$832,0)),4)="1.4 ",LEFT(INDEX('2 Diag Ordering list'!$A$3:$A$832,MATCH('Calculations - Diagnostics'!$H39,'2 Diag Ordering list'!$A$3:$A$832,0)),4)="1.5 ",LEFT(INDEX('2 Diag Ordering list'!$A$3:$A$832,MATCH('Calculations - Diagnostics'!$H39,'2 Diag Ordering list'!$A$3:$A$832,0)),4)="1.6 ",LEFT(INDEX('2 Diag Ordering list'!$A$3:$A$832,MATCH('Calculations - Diagnostics'!$H39,'2 Diag Ordering list'!$A$3:$A$832,0)),4)="2.1 ",LEFT(INDEX('2 Diag Ordering list'!$A$3:$A$832,MATCH('Calculations - Diagnostics'!$H39,'2 Diag Ordering list'!$A$3:$A$832,0)),4)="3.1 ",LEFT(INDEX('2 Diag Ordering list'!$A$3:$A$832,MATCH('Calculations - Diagnostics'!$H39,'2 Diag Ordering list'!$A$3:$A$832,0)),4)="4.1 ",LEFT(INDEX('2 Diag Ordering list'!$A$3:$A$832,MATCH('Calculations - Diagnostics'!$H39,'2 Diag Ordering list'!$A$3:$A$832,0)),4)="4.2 ",LEFT(INDEX('2 Diag Ordering list'!$A$3:$A$832,MATCH('Calculations - Diagnostics'!$H39,'2 Diag Ordering list'!$A$3:$A$832,0)),4)="5.1 ",LEFT(INDEX('2 Diag Ordering list'!$A$3:$A$832,MATCH('Calculations - Diagnostics'!$H39,'2 Diag Ordering list'!$A$3:$A$832,0)),4)="5.2 ",LEFT(INDEX('2 Diag Ordering list'!$A$3:$A$832,MATCH('Calculations - Diagnostics'!$H39,'2 Diag Ordering list'!$A$3:$A$832,0)),4)="5.3 ",LEFT(INDEX('2 Diag Ordering list'!$A$3:$A$832,MATCH('Calculations - Diagnostics'!$H39,'2 Diag Ordering list'!$A$3:$A$832,0)),4)="6.1 ",LEFT(INDEX('2 Diag Ordering list'!$A$3:$A$832,MATCH('Calculations - Diagnostics'!$H39,'2 Diag Ordering list'!$A$3:$A$832,0)),4)="6.2 ",LEFT(INDEX('2 Diag Ordering list'!$A$3:$A$832,MATCH('Calculations - Diagnostics'!$H39,'2 Diag Ordering list'!$A$3:$A$832,0)),4)="6.3 ",LEFT(INDEX('2 Diag Ordering list'!$A$3:$A$832,MATCH('Calculations - Diagnostics'!$H39,'2 Diag Ordering list'!$A$3:$A$832,0)),4)="6.4 ",LEFT(INDEX('2 Diag Ordering list'!$A$3:$A$832,MATCH('Calculations - Diagnostics'!$H39,'2 Diag Ordering list'!$A$3:$A$832,0)),4)="7.1 "),HYPERLINK("#"&amp;CELL("address",INDEX('2 Diag Ordering list'!$A$3:$A$832,MATCH('Calculations - Diagnostics'!$H39,'2 Diag Ordering list'!$A$3:$A$832,0))),INDEX('2 Diag Ordering list'!$A$3:$A$832,MATCH('Calculations - Diagnostics'!$H39,'2 Diag Ordering list'!$A$3:$A$832,0))),"")</f>
        <v>1.1 MOLECULAR TESTING: POC / NEAR-POC</v>
      </c>
      <c r="C4" s="640" t="str">
        <f t="array" aca="1" ref="C4" ca="1">IF(AND(A4="",B4=""),HYPERLINK("#"&amp;CELL("address",INDEX('2 Diag Ordering list'!$A$3:$A$832,MATCH('Calculations - Diagnostics'!$H39,'2 Diag Ordering list'!$A$3:$A$832,0))),INDEX('2 Diag Ordering list'!$A$3:$A$832,MATCH('Calculations - Diagnostics'!$H39,'2 Diag Ordering list'!$A$3:$A$832,0))),"")</f>
        <v/>
      </c>
    </row>
    <row r="5" spans="1:5" ht="17.100000000000001" customHeight="1" x14ac:dyDescent="0.2">
      <c r="A5" s="828" t="str">
        <f t="array" aca="1" ref="A5" ca="1">IF(OR(LEFT(INDEX('2 Diag Ordering list'!$A$3:$A$832,MATCH('Calculations - Diagnostics'!$H40,'2 Diag Ordering list'!$A$3:$A$832,0)),3)="1. ",LEFT(INDEX('2 Diag Ordering list'!$A$3:$A$832,MATCH('Calculations - Diagnostics'!$H40,'2 Diag Ordering list'!$A$3:$A$832,0)),3)="2. ",LEFT(INDEX('2 Diag Ordering list'!$A$3:$A$832,MATCH('Calculations - Diagnostics'!$H40,'2 Diag Ordering list'!$A$3:$A$832,0)),3)="3. ",LEFT(INDEX('2 Diag Ordering list'!$A$3:$A$832,MATCH('Calculations - Diagnostics'!$H40,'2 Diag Ordering list'!$A$3:$A$832,0)),3)="4. ",LEFT(INDEX('2 Diag Ordering list'!$A$3:$A$832,MATCH('Calculations - Diagnostics'!$H40,'2 Diag Ordering list'!$A$3:$A$832,0)),3)="5. ",LEFT(INDEX('2 Diag Ordering list'!$A$3:$A$832,MATCH('Calculations - Diagnostics'!$H40,'2 Diag Ordering list'!$A$3:$A$832,0)),3)="6. ",LEFT(INDEX('2 Diag Ordering list'!$A$3:$A$832,MATCH('Calculations - Diagnostics'!$H40,'2 Diag Ordering list'!$A$3:$A$832,0)),3)="7. ",LEFT(INDEX('2 Diag Ordering list'!$A$3:$A$832,MATCH('Calculations - Diagnostics'!$H40,'2 Diag Ordering list'!$A$3:$A$832,0)),3)="8. ",LEFT(INDEX('2 Diag Ordering list'!$A$3:$A$832,MATCH('Calculations - Diagnostics'!$H40,'2 Diag Ordering list'!$A$3:$A$832,0)),3)="9. "),
HYPERLINK("#"&amp;CELL("address",INDEX('2 Diag Ordering list'!$A$3:$A$832,MATCH('Calculations - Diagnostics'!$H40,'2 Diag Ordering list'!$A$3:$A$832,0))),INDEX('2 Diag Ordering list'!$A$3:$A$832,MATCH('Calculations - Diagnostics'!$H40,'2 Diag Ordering list'!$A$3:$A$832,0))),"")</f>
        <v/>
      </c>
      <c r="B5" s="912" t="str">
        <f t="array" aca="1" ref="B5" ca="1">IF(OR(LEFT(INDEX('2 Diag Ordering list'!$A$3:$A$832,MATCH('Calculations - Diagnostics'!$H40,'2 Diag Ordering list'!$A$3:$A$832,0)),4)="1.1 ",LEFT(INDEX('2 Diag Ordering list'!$A$3:$A$832,MATCH('Calculations - Diagnostics'!$H40,'2 Diag Ordering list'!$A$3:$A$832,0)),4)="1.2 ",LEFT(INDEX('2 Diag Ordering list'!$A$3:$A$832,MATCH('Calculations - Diagnostics'!$H40,'2 Diag Ordering list'!$A$3:$A$832,0)),4)="1.3 ",LEFT(INDEX('2 Diag Ordering list'!$A$3:$A$832,MATCH('Calculations - Diagnostics'!$H40,'2 Diag Ordering list'!$A$3:$A$832,0)),4)="1.4 ",LEFT(INDEX('2 Diag Ordering list'!$A$3:$A$832,MATCH('Calculations - Diagnostics'!$H40,'2 Diag Ordering list'!$A$3:$A$832,0)),4)="1.5 ",LEFT(INDEX('2 Diag Ordering list'!$A$3:$A$832,MATCH('Calculations - Diagnostics'!$H40,'2 Diag Ordering list'!$A$3:$A$832,0)),4)="1.6 ",LEFT(INDEX('2 Diag Ordering list'!$A$3:$A$832,MATCH('Calculations - Diagnostics'!$H40,'2 Diag Ordering list'!$A$3:$A$832,0)),4)="2.1 ",LEFT(INDEX('2 Diag Ordering list'!$A$3:$A$832,MATCH('Calculations - Diagnostics'!$H40,'2 Diag Ordering list'!$A$3:$A$832,0)),4)="3.1 ",LEFT(INDEX('2 Diag Ordering list'!$A$3:$A$832,MATCH('Calculations - Diagnostics'!$H40,'2 Diag Ordering list'!$A$3:$A$832,0)),4)="4.1 ",LEFT(INDEX('2 Diag Ordering list'!$A$3:$A$832,MATCH('Calculations - Diagnostics'!$H40,'2 Diag Ordering list'!$A$3:$A$832,0)),4)="4.2 ",LEFT(INDEX('2 Diag Ordering list'!$A$3:$A$832,MATCH('Calculations - Diagnostics'!$H40,'2 Diag Ordering list'!$A$3:$A$832,0)),4)="5.1 ",LEFT(INDEX('2 Diag Ordering list'!$A$3:$A$832,MATCH('Calculations - Diagnostics'!$H40,'2 Diag Ordering list'!$A$3:$A$832,0)),4)="5.2 ",LEFT(INDEX('2 Diag Ordering list'!$A$3:$A$832,MATCH('Calculations - Diagnostics'!$H40,'2 Diag Ordering list'!$A$3:$A$832,0)),4)="5.3 ",LEFT(INDEX('2 Diag Ordering list'!$A$3:$A$832,MATCH('Calculations - Diagnostics'!$H40,'2 Diag Ordering list'!$A$3:$A$832,0)),4)="6.1 ",LEFT(INDEX('2 Diag Ordering list'!$A$3:$A$832,MATCH('Calculations - Diagnostics'!$H40,'2 Diag Ordering list'!$A$3:$A$832,0)),4)="6.2 ",LEFT(INDEX('2 Diag Ordering list'!$A$3:$A$832,MATCH('Calculations - Diagnostics'!$H40,'2 Diag Ordering list'!$A$3:$A$832,0)),4)="6.3 ",LEFT(INDEX('2 Diag Ordering list'!$A$3:$A$832,MATCH('Calculations - Diagnostics'!$H40,'2 Diag Ordering list'!$A$3:$A$832,0)),4)="6.4 ",LEFT(INDEX('2 Diag Ordering list'!$A$3:$A$832,MATCH('Calculations - Diagnostics'!$H40,'2 Diag Ordering list'!$A$3:$A$832,0)),4)="7.1 "),HYPERLINK("#"&amp;CELL("address",INDEX('2 Diag Ordering list'!$A$3:$A$832,MATCH('Calculations - Diagnostics'!$H40,'2 Diag Ordering list'!$A$3:$A$832,0))),INDEX('2 Diag Ordering list'!$A$3:$A$832,MATCH('Calculations - Diagnostics'!$H40,'2 Diag Ordering list'!$A$3:$A$832,0))),"")</f>
        <v/>
      </c>
      <c r="C5" s="639" t="str">
        <f t="array" aca="1" ref="C5" ca="1">IF(AND(A5="",B5=""),HYPERLINK("#"&amp;CELL("address",INDEX('2 Diag Ordering list'!$A$3:$A$832,MATCH('Calculations - Diagnostics'!$H40,'2 Diag Ordering list'!$A$3:$A$832,0))),INDEX('2 Diag Ordering list'!$A$3:$A$832,MATCH('Calculations - Diagnostics'!$H40,'2 Diag Ordering list'!$A$3:$A$832,0))),"")</f>
        <v>1.1.1 Truenat MTB equipment</v>
      </c>
    </row>
    <row r="6" spans="1:5" ht="17.100000000000001" customHeight="1" x14ac:dyDescent="0.2">
      <c r="A6" s="828" t="str">
        <f t="array" aca="1" ref="A6" ca="1">IF(OR(LEFT(INDEX('2 Diag Ordering list'!$A$3:$A$832,MATCH('Calculations - Diagnostics'!$H41,'2 Diag Ordering list'!$A$3:$A$832,0)),3)="1. ",LEFT(INDEX('2 Diag Ordering list'!$A$3:$A$832,MATCH('Calculations - Diagnostics'!$H41,'2 Diag Ordering list'!$A$3:$A$832,0)),3)="2. ",LEFT(INDEX('2 Diag Ordering list'!$A$3:$A$832,MATCH('Calculations - Diagnostics'!$H41,'2 Diag Ordering list'!$A$3:$A$832,0)),3)="3. ",LEFT(INDEX('2 Diag Ordering list'!$A$3:$A$832,MATCH('Calculations - Diagnostics'!$H41,'2 Diag Ordering list'!$A$3:$A$832,0)),3)="4. ",LEFT(INDEX('2 Diag Ordering list'!$A$3:$A$832,MATCH('Calculations - Diagnostics'!$H41,'2 Diag Ordering list'!$A$3:$A$832,0)),3)="5. ",LEFT(INDEX('2 Diag Ordering list'!$A$3:$A$832,MATCH('Calculations - Diagnostics'!$H41,'2 Diag Ordering list'!$A$3:$A$832,0)),3)="6. ",LEFT(INDEX('2 Diag Ordering list'!$A$3:$A$832,MATCH('Calculations - Diagnostics'!$H41,'2 Diag Ordering list'!$A$3:$A$832,0)),3)="7. ",LEFT(INDEX('2 Diag Ordering list'!$A$3:$A$832,MATCH('Calculations - Diagnostics'!$H41,'2 Diag Ordering list'!$A$3:$A$832,0)),3)="8. ",LEFT(INDEX('2 Diag Ordering list'!$A$3:$A$832,MATCH('Calculations - Diagnostics'!$H41,'2 Diag Ordering list'!$A$3:$A$832,0)),3)="9. "),
HYPERLINK("#"&amp;CELL("address",INDEX('2 Diag Ordering list'!$A$3:$A$832,MATCH('Calculations - Diagnostics'!$H41,'2 Diag Ordering list'!$A$3:$A$832,0))),INDEX('2 Diag Ordering list'!$A$3:$A$832,MATCH('Calculations - Diagnostics'!$H41,'2 Diag Ordering list'!$A$3:$A$832,0))),"")</f>
        <v/>
      </c>
      <c r="B6" s="912" t="str">
        <f t="array" aca="1" ref="B6" ca="1">IF(OR(LEFT(INDEX('2 Diag Ordering list'!$A$3:$A$832,MATCH('Calculations - Diagnostics'!$H41,'2 Diag Ordering list'!$A$3:$A$832,0)),4)="1.1 ",LEFT(INDEX('2 Diag Ordering list'!$A$3:$A$832,MATCH('Calculations - Diagnostics'!$H41,'2 Diag Ordering list'!$A$3:$A$832,0)),4)="1.2 ",LEFT(INDEX('2 Diag Ordering list'!$A$3:$A$832,MATCH('Calculations - Diagnostics'!$H41,'2 Diag Ordering list'!$A$3:$A$832,0)),4)="1.3 ",LEFT(INDEX('2 Diag Ordering list'!$A$3:$A$832,MATCH('Calculations - Diagnostics'!$H41,'2 Diag Ordering list'!$A$3:$A$832,0)),4)="1.4 ",LEFT(INDEX('2 Diag Ordering list'!$A$3:$A$832,MATCH('Calculations - Diagnostics'!$H41,'2 Diag Ordering list'!$A$3:$A$832,0)),4)="1.5 ",LEFT(INDEX('2 Diag Ordering list'!$A$3:$A$832,MATCH('Calculations - Diagnostics'!$H41,'2 Diag Ordering list'!$A$3:$A$832,0)),4)="1.6 ",LEFT(INDEX('2 Diag Ordering list'!$A$3:$A$832,MATCH('Calculations - Diagnostics'!$H41,'2 Diag Ordering list'!$A$3:$A$832,0)),4)="2.1 ",LEFT(INDEX('2 Diag Ordering list'!$A$3:$A$832,MATCH('Calculations - Diagnostics'!$H41,'2 Diag Ordering list'!$A$3:$A$832,0)),4)="3.1 ",LEFT(INDEX('2 Diag Ordering list'!$A$3:$A$832,MATCH('Calculations - Diagnostics'!$H41,'2 Diag Ordering list'!$A$3:$A$832,0)),4)="4.1 ",LEFT(INDEX('2 Diag Ordering list'!$A$3:$A$832,MATCH('Calculations - Diagnostics'!$H41,'2 Diag Ordering list'!$A$3:$A$832,0)),4)="4.2 ",LEFT(INDEX('2 Diag Ordering list'!$A$3:$A$832,MATCH('Calculations - Diagnostics'!$H41,'2 Diag Ordering list'!$A$3:$A$832,0)),4)="5.1 ",LEFT(INDEX('2 Diag Ordering list'!$A$3:$A$832,MATCH('Calculations - Diagnostics'!$H41,'2 Diag Ordering list'!$A$3:$A$832,0)),4)="5.2 ",LEFT(INDEX('2 Diag Ordering list'!$A$3:$A$832,MATCH('Calculations - Diagnostics'!$H41,'2 Diag Ordering list'!$A$3:$A$832,0)),4)="5.3 ",LEFT(INDEX('2 Diag Ordering list'!$A$3:$A$832,MATCH('Calculations - Diagnostics'!$H41,'2 Diag Ordering list'!$A$3:$A$832,0)),4)="6.1 ",LEFT(INDEX('2 Diag Ordering list'!$A$3:$A$832,MATCH('Calculations - Diagnostics'!$H41,'2 Diag Ordering list'!$A$3:$A$832,0)),4)="6.2 ",LEFT(INDEX('2 Diag Ordering list'!$A$3:$A$832,MATCH('Calculations - Diagnostics'!$H41,'2 Diag Ordering list'!$A$3:$A$832,0)),4)="6.3 ",LEFT(INDEX('2 Diag Ordering list'!$A$3:$A$832,MATCH('Calculations - Diagnostics'!$H41,'2 Diag Ordering list'!$A$3:$A$832,0)),4)="6.4 ",LEFT(INDEX('2 Diag Ordering list'!$A$3:$A$832,MATCH('Calculations - Diagnostics'!$H41,'2 Diag Ordering list'!$A$3:$A$832,0)),4)="7.1 "),HYPERLINK("#"&amp;CELL("address",INDEX('2 Diag Ordering list'!$A$3:$A$832,MATCH('Calculations - Diagnostics'!$H41,'2 Diag Ordering list'!$A$3:$A$832,0))),INDEX('2 Diag Ordering list'!$A$3:$A$832,MATCH('Calculations - Diagnostics'!$H41,'2 Diag Ordering list'!$A$3:$A$832,0))),"")</f>
        <v/>
      </c>
      <c r="C6" s="641" t="str">
        <f t="array" aca="1" ref="C6" ca="1">IF(AND(A6="",B6=""),HYPERLINK("#"&amp;CELL("address",INDEX('2 Diag Ordering list'!$A$3:$A$832,MATCH('Calculations - Diagnostics'!$H41,'2 Diag Ordering list'!$A$3:$A$832,0))),INDEX('2 Diag Ordering list'!$A$3:$A$832,MATCH('Calculations - Diagnostics'!$H41,'2 Diag Ordering list'!$A$3:$A$832,0))),"")</f>
        <v>1.1.2 Truenat MTB reagents</v>
      </c>
    </row>
    <row r="7" spans="1:5" ht="17.100000000000001" customHeight="1" x14ac:dyDescent="0.2">
      <c r="A7" s="828" t="str">
        <f t="array" aca="1" ref="A7" ca="1">IF(OR(LEFT(INDEX('2 Diag Ordering list'!$A$3:$A$832,MATCH('Calculations - Diagnostics'!$H42,'2 Diag Ordering list'!$A$3:$A$832,0)),3)="1. ",LEFT(INDEX('2 Diag Ordering list'!$A$3:$A$832,MATCH('Calculations - Diagnostics'!$H42,'2 Diag Ordering list'!$A$3:$A$832,0)),3)="2. ",LEFT(INDEX('2 Diag Ordering list'!$A$3:$A$832,MATCH('Calculations - Diagnostics'!$H42,'2 Diag Ordering list'!$A$3:$A$832,0)),3)="3. ",LEFT(INDEX('2 Diag Ordering list'!$A$3:$A$832,MATCH('Calculations - Diagnostics'!$H42,'2 Diag Ordering list'!$A$3:$A$832,0)),3)="4. ",LEFT(INDEX('2 Diag Ordering list'!$A$3:$A$832,MATCH('Calculations - Diagnostics'!$H42,'2 Diag Ordering list'!$A$3:$A$832,0)),3)="5. ",LEFT(INDEX('2 Diag Ordering list'!$A$3:$A$832,MATCH('Calculations - Diagnostics'!$H42,'2 Diag Ordering list'!$A$3:$A$832,0)),3)="6. ",LEFT(INDEX('2 Diag Ordering list'!$A$3:$A$832,MATCH('Calculations - Diagnostics'!$H42,'2 Diag Ordering list'!$A$3:$A$832,0)),3)="7. ",LEFT(INDEX('2 Diag Ordering list'!$A$3:$A$832,MATCH('Calculations - Diagnostics'!$H42,'2 Diag Ordering list'!$A$3:$A$832,0)),3)="8. ",LEFT(INDEX('2 Diag Ordering list'!$A$3:$A$832,MATCH('Calculations - Diagnostics'!$H42,'2 Diag Ordering list'!$A$3:$A$832,0)),3)="9. "),
HYPERLINK("#"&amp;CELL("address",INDEX('2 Diag Ordering list'!$A$3:$A$832,MATCH('Calculations - Diagnostics'!$H42,'2 Diag Ordering list'!$A$3:$A$832,0))),INDEX('2 Diag Ordering list'!$A$3:$A$832,MATCH('Calculations - Diagnostics'!$H42,'2 Diag Ordering list'!$A$3:$A$832,0))),"")</f>
        <v/>
      </c>
      <c r="B7" s="912" t="str">
        <f t="array" aca="1" ref="B7" ca="1">IF(OR(LEFT(INDEX('2 Diag Ordering list'!$A$3:$A$832,MATCH('Calculations - Diagnostics'!$H42,'2 Diag Ordering list'!$A$3:$A$832,0)),4)="1.1 ",LEFT(INDEX('2 Diag Ordering list'!$A$3:$A$832,MATCH('Calculations - Diagnostics'!$H42,'2 Diag Ordering list'!$A$3:$A$832,0)),4)="1.2 ",LEFT(INDEX('2 Diag Ordering list'!$A$3:$A$832,MATCH('Calculations - Diagnostics'!$H42,'2 Diag Ordering list'!$A$3:$A$832,0)),4)="1.3 ",LEFT(INDEX('2 Diag Ordering list'!$A$3:$A$832,MATCH('Calculations - Diagnostics'!$H42,'2 Diag Ordering list'!$A$3:$A$832,0)),4)="1.4 ",LEFT(INDEX('2 Diag Ordering list'!$A$3:$A$832,MATCH('Calculations - Diagnostics'!$H42,'2 Diag Ordering list'!$A$3:$A$832,0)),4)="1.5 ",LEFT(INDEX('2 Diag Ordering list'!$A$3:$A$832,MATCH('Calculations - Diagnostics'!$H42,'2 Diag Ordering list'!$A$3:$A$832,0)),4)="1.6 ",LEFT(INDEX('2 Diag Ordering list'!$A$3:$A$832,MATCH('Calculations - Diagnostics'!$H42,'2 Diag Ordering list'!$A$3:$A$832,0)),4)="2.1 ",LEFT(INDEX('2 Diag Ordering list'!$A$3:$A$832,MATCH('Calculations - Diagnostics'!$H42,'2 Diag Ordering list'!$A$3:$A$832,0)),4)="3.1 ",LEFT(INDEX('2 Diag Ordering list'!$A$3:$A$832,MATCH('Calculations - Diagnostics'!$H42,'2 Diag Ordering list'!$A$3:$A$832,0)),4)="4.1 ",LEFT(INDEX('2 Diag Ordering list'!$A$3:$A$832,MATCH('Calculations - Diagnostics'!$H42,'2 Diag Ordering list'!$A$3:$A$832,0)),4)="4.2 ",LEFT(INDEX('2 Diag Ordering list'!$A$3:$A$832,MATCH('Calculations - Diagnostics'!$H42,'2 Diag Ordering list'!$A$3:$A$832,0)),4)="5.1 ",LEFT(INDEX('2 Diag Ordering list'!$A$3:$A$832,MATCH('Calculations - Diagnostics'!$H42,'2 Diag Ordering list'!$A$3:$A$832,0)),4)="5.2 ",LEFT(INDEX('2 Diag Ordering list'!$A$3:$A$832,MATCH('Calculations - Diagnostics'!$H42,'2 Diag Ordering list'!$A$3:$A$832,0)),4)="5.3 ",LEFT(INDEX('2 Diag Ordering list'!$A$3:$A$832,MATCH('Calculations - Diagnostics'!$H42,'2 Diag Ordering list'!$A$3:$A$832,0)),4)="6.1 ",LEFT(INDEX('2 Diag Ordering list'!$A$3:$A$832,MATCH('Calculations - Diagnostics'!$H42,'2 Diag Ordering list'!$A$3:$A$832,0)),4)="6.2 ",LEFT(INDEX('2 Diag Ordering list'!$A$3:$A$832,MATCH('Calculations - Diagnostics'!$H42,'2 Diag Ordering list'!$A$3:$A$832,0)),4)="6.3 ",LEFT(INDEX('2 Diag Ordering list'!$A$3:$A$832,MATCH('Calculations - Diagnostics'!$H42,'2 Diag Ordering list'!$A$3:$A$832,0)),4)="6.4 ",LEFT(INDEX('2 Diag Ordering list'!$A$3:$A$832,MATCH('Calculations - Diagnostics'!$H42,'2 Diag Ordering list'!$A$3:$A$832,0)),4)="7.1 "),HYPERLINK("#"&amp;CELL("address",INDEX('2 Diag Ordering list'!$A$3:$A$832,MATCH('Calculations - Diagnostics'!$H42,'2 Diag Ordering list'!$A$3:$A$832,0))),INDEX('2 Diag Ordering list'!$A$3:$A$832,MATCH('Calculations - Diagnostics'!$H42,'2 Diag Ordering list'!$A$3:$A$832,0))),"")</f>
        <v/>
      </c>
      <c r="C7" s="641" t="str">
        <f t="array" aca="1" ref="C7" ca="1">IF(AND(A7="",B7=""),HYPERLINK("#"&amp;CELL("address",INDEX('2 Diag Ordering list'!$A$3:$A$832,MATCH('Calculations - Diagnostics'!$H42,'2 Diag Ordering list'!$A$3:$A$832,0))),INDEX('2 Diag Ordering list'!$A$3:$A$832,MATCH('Calculations - Diagnostics'!$H42,'2 Diag Ordering list'!$A$3:$A$832,0))),"")</f>
        <v>1.1.3 Truenat consumables</v>
      </c>
    </row>
    <row r="8" spans="1:5" ht="17.100000000000001" customHeight="1" x14ac:dyDescent="0.2">
      <c r="A8" s="828" t="str">
        <f t="array" aca="1" ref="A8" ca="1">IF(OR(LEFT(INDEX('2 Diag Ordering list'!$A$3:$A$832,MATCH('Calculations - Diagnostics'!$H43,'2 Diag Ordering list'!$A$3:$A$832,0)),3)="1. ",LEFT(INDEX('2 Diag Ordering list'!$A$3:$A$832,MATCH('Calculations - Diagnostics'!$H43,'2 Diag Ordering list'!$A$3:$A$832,0)),3)="2. ",LEFT(INDEX('2 Diag Ordering list'!$A$3:$A$832,MATCH('Calculations - Diagnostics'!$H43,'2 Diag Ordering list'!$A$3:$A$832,0)),3)="3. ",LEFT(INDEX('2 Diag Ordering list'!$A$3:$A$832,MATCH('Calculations - Diagnostics'!$H43,'2 Diag Ordering list'!$A$3:$A$832,0)),3)="4. ",LEFT(INDEX('2 Diag Ordering list'!$A$3:$A$832,MATCH('Calculations - Diagnostics'!$H43,'2 Diag Ordering list'!$A$3:$A$832,0)),3)="5. ",LEFT(INDEX('2 Diag Ordering list'!$A$3:$A$832,MATCH('Calculations - Diagnostics'!$H43,'2 Diag Ordering list'!$A$3:$A$832,0)),3)="6. ",LEFT(INDEX('2 Diag Ordering list'!$A$3:$A$832,MATCH('Calculations - Diagnostics'!$H43,'2 Diag Ordering list'!$A$3:$A$832,0)),3)="7. ",LEFT(INDEX('2 Diag Ordering list'!$A$3:$A$832,MATCH('Calculations - Diagnostics'!$H43,'2 Diag Ordering list'!$A$3:$A$832,0)),3)="8. ",LEFT(INDEX('2 Diag Ordering list'!$A$3:$A$832,MATCH('Calculations - Diagnostics'!$H43,'2 Diag Ordering list'!$A$3:$A$832,0)),3)="9. "),
HYPERLINK("#"&amp;CELL("address",INDEX('2 Diag Ordering list'!$A$3:$A$832,MATCH('Calculations - Diagnostics'!$H43,'2 Diag Ordering list'!$A$3:$A$832,0))),INDEX('2 Diag Ordering list'!$A$3:$A$832,MATCH('Calculations - Diagnostics'!$H43,'2 Diag Ordering list'!$A$3:$A$832,0))),"")</f>
        <v/>
      </c>
      <c r="B8" s="912" t="str">
        <f t="array" aca="1" ref="B8" ca="1">IF(OR(LEFT(INDEX('2 Diag Ordering list'!$A$3:$A$832,MATCH('Calculations - Diagnostics'!$H43,'2 Diag Ordering list'!$A$3:$A$832,0)),4)="1.1 ",LEFT(INDEX('2 Diag Ordering list'!$A$3:$A$832,MATCH('Calculations - Diagnostics'!$H43,'2 Diag Ordering list'!$A$3:$A$832,0)),4)="1.2 ",LEFT(INDEX('2 Diag Ordering list'!$A$3:$A$832,MATCH('Calculations - Diagnostics'!$H43,'2 Diag Ordering list'!$A$3:$A$832,0)),4)="1.3 ",LEFT(INDEX('2 Diag Ordering list'!$A$3:$A$832,MATCH('Calculations - Diagnostics'!$H43,'2 Diag Ordering list'!$A$3:$A$832,0)),4)="1.4 ",LEFT(INDEX('2 Diag Ordering list'!$A$3:$A$832,MATCH('Calculations - Diagnostics'!$H43,'2 Diag Ordering list'!$A$3:$A$832,0)),4)="1.5 ",LEFT(INDEX('2 Diag Ordering list'!$A$3:$A$832,MATCH('Calculations - Diagnostics'!$H43,'2 Diag Ordering list'!$A$3:$A$832,0)),4)="1.6 ",LEFT(INDEX('2 Diag Ordering list'!$A$3:$A$832,MATCH('Calculations - Diagnostics'!$H43,'2 Diag Ordering list'!$A$3:$A$832,0)),4)="2.1 ",LEFT(INDEX('2 Diag Ordering list'!$A$3:$A$832,MATCH('Calculations - Diagnostics'!$H43,'2 Diag Ordering list'!$A$3:$A$832,0)),4)="3.1 ",LEFT(INDEX('2 Diag Ordering list'!$A$3:$A$832,MATCH('Calculations - Diagnostics'!$H43,'2 Diag Ordering list'!$A$3:$A$832,0)),4)="4.1 ",LEFT(INDEX('2 Diag Ordering list'!$A$3:$A$832,MATCH('Calculations - Diagnostics'!$H43,'2 Diag Ordering list'!$A$3:$A$832,0)),4)="4.2 ",LEFT(INDEX('2 Diag Ordering list'!$A$3:$A$832,MATCH('Calculations - Diagnostics'!$H43,'2 Diag Ordering list'!$A$3:$A$832,0)),4)="5.1 ",LEFT(INDEX('2 Diag Ordering list'!$A$3:$A$832,MATCH('Calculations - Diagnostics'!$H43,'2 Diag Ordering list'!$A$3:$A$832,0)),4)="5.2 ",LEFT(INDEX('2 Diag Ordering list'!$A$3:$A$832,MATCH('Calculations - Diagnostics'!$H43,'2 Diag Ordering list'!$A$3:$A$832,0)),4)="5.3 ",LEFT(INDEX('2 Diag Ordering list'!$A$3:$A$832,MATCH('Calculations - Diagnostics'!$H43,'2 Diag Ordering list'!$A$3:$A$832,0)),4)="6.1 ",LEFT(INDEX('2 Diag Ordering list'!$A$3:$A$832,MATCH('Calculations - Diagnostics'!$H43,'2 Diag Ordering list'!$A$3:$A$832,0)),4)="6.2 ",LEFT(INDEX('2 Diag Ordering list'!$A$3:$A$832,MATCH('Calculations - Diagnostics'!$H43,'2 Diag Ordering list'!$A$3:$A$832,0)),4)="6.3 ",LEFT(INDEX('2 Diag Ordering list'!$A$3:$A$832,MATCH('Calculations - Diagnostics'!$H43,'2 Diag Ordering list'!$A$3:$A$832,0)),4)="6.4 ",LEFT(INDEX('2 Diag Ordering list'!$A$3:$A$832,MATCH('Calculations - Diagnostics'!$H43,'2 Diag Ordering list'!$A$3:$A$832,0)),4)="7.1 "),HYPERLINK("#"&amp;CELL("address",INDEX('2 Diag Ordering list'!$A$3:$A$832,MATCH('Calculations - Diagnostics'!$H43,'2 Diag Ordering list'!$A$3:$A$832,0))),INDEX('2 Diag Ordering list'!$A$3:$A$832,MATCH('Calculations - Diagnostics'!$H43,'2 Diag Ordering list'!$A$3:$A$832,0))),"")</f>
        <v/>
      </c>
      <c r="C8" s="641" t="str">
        <f t="array" aca="1" ref="C8" ca="1">IF(AND(A8="",B8=""),HYPERLINK("#"&amp;CELL("address",INDEX('2 Diag Ordering list'!$A$3:$A$832,MATCH('Calculations - Diagnostics'!$H43,'2 Diag Ordering list'!$A$3:$A$832,0))),INDEX('2 Diag Ordering list'!$A$3:$A$832,MATCH('Calculations - Diagnostics'!$H43,'2 Diag Ordering list'!$A$3:$A$832,0))),"")</f>
        <v>1.1.4 Truenat services</v>
      </c>
    </row>
    <row r="9" spans="1:5" ht="17.100000000000001" customHeight="1" x14ac:dyDescent="0.2">
      <c r="A9" s="828" t="str">
        <f t="array" aca="1" ref="A9" ca="1">IF(OR(LEFT(INDEX('2 Diag Ordering list'!$A$3:$A$832,MATCH('Calculations - Diagnostics'!$H44,'2 Diag Ordering list'!$A$3:$A$832,0)),3)="1. ",LEFT(INDEX('2 Diag Ordering list'!$A$3:$A$832,MATCH('Calculations - Diagnostics'!$H44,'2 Diag Ordering list'!$A$3:$A$832,0)),3)="2. ",LEFT(INDEX('2 Diag Ordering list'!$A$3:$A$832,MATCH('Calculations - Diagnostics'!$H44,'2 Diag Ordering list'!$A$3:$A$832,0)),3)="3. ",LEFT(INDEX('2 Diag Ordering list'!$A$3:$A$832,MATCH('Calculations - Diagnostics'!$H44,'2 Diag Ordering list'!$A$3:$A$832,0)),3)="4. ",LEFT(INDEX('2 Diag Ordering list'!$A$3:$A$832,MATCH('Calculations - Diagnostics'!$H44,'2 Diag Ordering list'!$A$3:$A$832,0)),3)="5. ",LEFT(INDEX('2 Diag Ordering list'!$A$3:$A$832,MATCH('Calculations - Diagnostics'!$H44,'2 Diag Ordering list'!$A$3:$A$832,0)),3)="6. ",LEFT(INDEX('2 Diag Ordering list'!$A$3:$A$832,MATCH('Calculations - Diagnostics'!$H44,'2 Diag Ordering list'!$A$3:$A$832,0)),3)="7. ",LEFT(INDEX('2 Diag Ordering list'!$A$3:$A$832,MATCH('Calculations - Diagnostics'!$H44,'2 Diag Ordering list'!$A$3:$A$832,0)),3)="8. ",LEFT(INDEX('2 Diag Ordering list'!$A$3:$A$832,MATCH('Calculations - Diagnostics'!$H44,'2 Diag Ordering list'!$A$3:$A$832,0)),3)="9. "),
HYPERLINK("#"&amp;CELL("address",INDEX('2 Diag Ordering list'!$A$3:$A$832,MATCH('Calculations - Diagnostics'!$H44,'2 Diag Ordering list'!$A$3:$A$832,0))),INDEX('2 Diag Ordering list'!$A$3:$A$832,MATCH('Calculations - Diagnostics'!$H44,'2 Diag Ordering list'!$A$3:$A$832,0))),"")</f>
        <v/>
      </c>
      <c r="B9" s="912" t="str">
        <f t="array" aca="1" ref="B9" ca="1">IF(OR(LEFT(INDEX('2 Diag Ordering list'!$A$3:$A$832,MATCH('Calculations - Diagnostics'!$H44,'2 Diag Ordering list'!$A$3:$A$832,0)),4)="1.1 ",LEFT(INDEX('2 Diag Ordering list'!$A$3:$A$832,MATCH('Calculations - Diagnostics'!$H44,'2 Diag Ordering list'!$A$3:$A$832,0)),4)="1.2 ",LEFT(INDEX('2 Diag Ordering list'!$A$3:$A$832,MATCH('Calculations - Diagnostics'!$H44,'2 Diag Ordering list'!$A$3:$A$832,0)),4)="1.3 ",LEFT(INDEX('2 Diag Ordering list'!$A$3:$A$832,MATCH('Calculations - Diagnostics'!$H44,'2 Diag Ordering list'!$A$3:$A$832,0)),4)="1.4 ",LEFT(INDEX('2 Diag Ordering list'!$A$3:$A$832,MATCH('Calculations - Diagnostics'!$H44,'2 Diag Ordering list'!$A$3:$A$832,0)),4)="1.5 ",LEFT(INDEX('2 Diag Ordering list'!$A$3:$A$832,MATCH('Calculations - Diagnostics'!$H44,'2 Diag Ordering list'!$A$3:$A$832,0)),4)="1.6 ",LEFT(INDEX('2 Diag Ordering list'!$A$3:$A$832,MATCH('Calculations - Diagnostics'!$H44,'2 Diag Ordering list'!$A$3:$A$832,0)),4)="2.1 ",LEFT(INDEX('2 Diag Ordering list'!$A$3:$A$832,MATCH('Calculations - Diagnostics'!$H44,'2 Diag Ordering list'!$A$3:$A$832,0)),4)="3.1 ",LEFT(INDEX('2 Diag Ordering list'!$A$3:$A$832,MATCH('Calculations - Diagnostics'!$H44,'2 Diag Ordering list'!$A$3:$A$832,0)),4)="4.1 ",LEFT(INDEX('2 Diag Ordering list'!$A$3:$A$832,MATCH('Calculations - Diagnostics'!$H44,'2 Diag Ordering list'!$A$3:$A$832,0)),4)="4.2 ",LEFT(INDEX('2 Diag Ordering list'!$A$3:$A$832,MATCH('Calculations - Diagnostics'!$H44,'2 Diag Ordering list'!$A$3:$A$832,0)),4)="5.1 ",LEFT(INDEX('2 Diag Ordering list'!$A$3:$A$832,MATCH('Calculations - Diagnostics'!$H44,'2 Diag Ordering list'!$A$3:$A$832,0)),4)="5.2 ",LEFT(INDEX('2 Diag Ordering list'!$A$3:$A$832,MATCH('Calculations - Diagnostics'!$H44,'2 Diag Ordering list'!$A$3:$A$832,0)),4)="5.3 ",LEFT(INDEX('2 Diag Ordering list'!$A$3:$A$832,MATCH('Calculations - Diagnostics'!$H44,'2 Diag Ordering list'!$A$3:$A$832,0)),4)="6.1 ",LEFT(INDEX('2 Diag Ordering list'!$A$3:$A$832,MATCH('Calculations - Diagnostics'!$H44,'2 Diag Ordering list'!$A$3:$A$832,0)),4)="6.2 ",LEFT(INDEX('2 Diag Ordering list'!$A$3:$A$832,MATCH('Calculations - Diagnostics'!$H44,'2 Diag Ordering list'!$A$3:$A$832,0)),4)="6.3 ",LEFT(INDEX('2 Diag Ordering list'!$A$3:$A$832,MATCH('Calculations - Diagnostics'!$H44,'2 Diag Ordering list'!$A$3:$A$832,0)),4)="6.4 ",LEFT(INDEX('2 Diag Ordering list'!$A$3:$A$832,MATCH('Calculations - Diagnostics'!$H44,'2 Diag Ordering list'!$A$3:$A$832,0)),4)="7.1 "),HYPERLINK("#"&amp;CELL("address",INDEX('2 Diag Ordering list'!$A$3:$A$832,MATCH('Calculations - Diagnostics'!$H44,'2 Diag Ordering list'!$A$3:$A$832,0))),INDEX('2 Diag Ordering list'!$A$3:$A$832,MATCH('Calculations - Diagnostics'!$H44,'2 Diag Ordering list'!$A$3:$A$832,0))),"")</f>
        <v/>
      </c>
      <c r="C9" s="641" t="str">
        <f t="array" aca="1" ref="C9" ca="1">IF(AND(A9="",B9=""),HYPERLINK("#"&amp;CELL("address",INDEX('2 Diag Ordering list'!$A$3:$A$832,MATCH('Calculations - Diagnostics'!$H44,'2 Diag Ordering list'!$A$3:$A$832,0))),INDEX('2 Diag Ordering list'!$A$3:$A$832,MATCH('Calculations - Diagnostics'!$H44,'2 Diag Ordering list'!$A$3:$A$832,0))),"")</f>
        <v>1.1.5 TB-LAMP equipment</v>
      </c>
    </row>
    <row r="10" spans="1:5" ht="17.100000000000001" customHeight="1" x14ac:dyDescent="0.2">
      <c r="A10" s="828" t="str">
        <f t="array" aca="1" ref="A10" ca="1">IF(OR(LEFT(INDEX('2 Diag Ordering list'!$A$3:$A$832,MATCH('Calculations - Diagnostics'!$H45,'2 Diag Ordering list'!$A$3:$A$832,0)),3)="1. ",LEFT(INDEX('2 Diag Ordering list'!$A$3:$A$832,MATCH('Calculations - Diagnostics'!$H45,'2 Diag Ordering list'!$A$3:$A$832,0)),3)="2. ",LEFT(INDEX('2 Diag Ordering list'!$A$3:$A$832,MATCH('Calculations - Diagnostics'!$H45,'2 Diag Ordering list'!$A$3:$A$832,0)),3)="3. ",LEFT(INDEX('2 Diag Ordering list'!$A$3:$A$832,MATCH('Calculations - Diagnostics'!$H45,'2 Diag Ordering list'!$A$3:$A$832,0)),3)="4. ",LEFT(INDEX('2 Diag Ordering list'!$A$3:$A$832,MATCH('Calculations - Diagnostics'!$H45,'2 Diag Ordering list'!$A$3:$A$832,0)),3)="5. ",LEFT(INDEX('2 Diag Ordering list'!$A$3:$A$832,MATCH('Calculations - Diagnostics'!$H45,'2 Diag Ordering list'!$A$3:$A$832,0)),3)="6. ",LEFT(INDEX('2 Diag Ordering list'!$A$3:$A$832,MATCH('Calculations - Diagnostics'!$H45,'2 Diag Ordering list'!$A$3:$A$832,0)),3)="7. ",LEFT(INDEX('2 Diag Ordering list'!$A$3:$A$832,MATCH('Calculations - Diagnostics'!$H45,'2 Diag Ordering list'!$A$3:$A$832,0)),3)="8. ",LEFT(INDEX('2 Diag Ordering list'!$A$3:$A$832,MATCH('Calculations - Diagnostics'!$H45,'2 Diag Ordering list'!$A$3:$A$832,0)),3)="9. "),
HYPERLINK("#"&amp;CELL("address",INDEX('2 Diag Ordering list'!$A$3:$A$832,MATCH('Calculations - Diagnostics'!$H45,'2 Diag Ordering list'!$A$3:$A$832,0))),INDEX('2 Diag Ordering list'!$A$3:$A$832,MATCH('Calculations - Diagnostics'!$H45,'2 Diag Ordering list'!$A$3:$A$832,0))),"")</f>
        <v/>
      </c>
      <c r="B10" s="912" t="str">
        <f t="array" aca="1" ref="B10" ca="1">IF(OR(LEFT(INDEX('2 Diag Ordering list'!$A$3:$A$832,MATCH('Calculations - Diagnostics'!$H45,'2 Diag Ordering list'!$A$3:$A$832,0)),4)="1.1 ",LEFT(INDEX('2 Diag Ordering list'!$A$3:$A$832,MATCH('Calculations - Diagnostics'!$H45,'2 Diag Ordering list'!$A$3:$A$832,0)),4)="1.2 ",LEFT(INDEX('2 Diag Ordering list'!$A$3:$A$832,MATCH('Calculations - Diagnostics'!$H45,'2 Diag Ordering list'!$A$3:$A$832,0)),4)="1.3 ",LEFT(INDEX('2 Diag Ordering list'!$A$3:$A$832,MATCH('Calculations - Diagnostics'!$H45,'2 Diag Ordering list'!$A$3:$A$832,0)),4)="1.4 ",LEFT(INDEX('2 Diag Ordering list'!$A$3:$A$832,MATCH('Calculations - Diagnostics'!$H45,'2 Diag Ordering list'!$A$3:$A$832,0)),4)="1.5 ",LEFT(INDEX('2 Diag Ordering list'!$A$3:$A$832,MATCH('Calculations - Diagnostics'!$H45,'2 Diag Ordering list'!$A$3:$A$832,0)),4)="1.6 ",LEFT(INDEX('2 Diag Ordering list'!$A$3:$A$832,MATCH('Calculations - Diagnostics'!$H45,'2 Diag Ordering list'!$A$3:$A$832,0)),4)="2.1 ",LEFT(INDEX('2 Diag Ordering list'!$A$3:$A$832,MATCH('Calculations - Diagnostics'!$H45,'2 Diag Ordering list'!$A$3:$A$832,0)),4)="3.1 ",LEFT(INDEX('2 Diag Ordering list'!$A$3:$A$832,MATCH('Calculations - Diagnostics'!$H45,'2 Diag Ordering list'!$A$3:$A$832,0)),4)="4.1 ",LEFT(INDEX('2 Diag Ordering list'!$A$3:$A$832,MATCH('Calculations - Diagnostics'!$H45,'2 Diag Ordering list'!$A$3:$A$832,0)),4)="4.2 ",LEFT(INDEX('2 Diag Ordering list'!$A$3:$A$832,MATCH('Calculations - Diagnostics'!$H45,'2 Diag Ordering list'!$A$3:$A$832,0)),4)="5.1 ",LEFT(INDEX('2 Diag Ordering list'!$A$3:$A$832,MATCH('Calculations - Diagnostics'!$H45,'2 Diag Ordering list'!$A$3:$A$832,0)),4)="5.2 ",LEFT(INDEX('2 Diag Ordering list'!$A$3:$A$832,MATCH('Calculations - Diagnostics'!$H45,'2 Diag Ordering list'!$A$3:$A$832,0)),4)="5.3 ",LEFT(INDEX('2 Diag Ordering list'!$A$3:$A$832,MATCH('Calculations - Diagnostics'!$H45,'2 Diag Ordering list'!$A$3:$A$832,0)),4)="6.1 ",LEFT(INDEX('2 Diag Ordering list'!$A$3:$A$832,MATCH('Calculations - Diagnostics'!$H45,'2 Diag Ordering list'!$A$3:$A$832,0)),4)="6.2 ",LEFT(INDEX('2 Diag Ordering list'!$A$3:$A$832,MATCH('Calculations - Diagnostics'!$H45,'2 Diag Ordering list'!$A$3:$A$832,0)),4)="6.3 ",LEFT(INDEX('2 Diag Ordering list'!$A$3:$A$832,MATCH('Calculations - Diagnostics'!$H45,'2 Diag Ordering list'!$A$3:$A$832,0)),4)="6.4 ",LEFT(INDEX('2 Diag Ordering list'!$A$3:$A$832,MATCH('Calculations - Diagnostics'!$H45,'2 Diag Ordering list'!$A$3:$A$832,0)),4)="7.1 "),HYPERLINK("#"&amp;CELL("address",INDEX('2 Diag Ordering list'!$A$3:$A$832,MATCH('Calculations - Diagnostics'!$H45,'2 Diag Ordering list'!$A$3:$A$832,0))),INDEX('2 Diag Ordering list'!$A$3:$A$832,MATCH('Calculations - Diagnostics'!$H45,'2 Diag Ordering list'!$A$3:$A$832,0))),"")</f>
        <v/>
      </c>
      <c r="C10" s="641" t="str">
        <f t="array" aca="1" ref="C10" ca="1">IF(AND(A10="",B10=""),HYPERLINK("#"&amp;CELL("address",INDEX('2 Diag Ordering list'!$A$3:$A$832,MATCH('Calculations - Diagnostics'!$H45,'2 Diag Ordering list'!$A$3:$A$832,0))),INDEX('2 Diag Ordering list'!$A$3:$A$832,MATCH('Calculations - Diagnostics'!$H45,'2 Diag Ordering list'!$A$3:$A$832,0))),"")</f>
        <v>1.1.6 TB-LAMP reagents</v>
      </c>
    </row>
    <row r="11" spans="1:5" ht="17.100000000000001" customHeight="1" x14ac:dyDescent="0.2">
      <c r="A11" s="828" t="str">
        <f t="array" aca="1" ref="A11" ca="1">IF(OR(LEFT(INDEX('2 Diag Ordering list'!$A$3:$A$832,MATCH('Calculations - Diagnostics'!$H46,'2 Diag Ordering list'!$A$3:$A$832,0)),3)="1. ",LEFT(INDEX('2 Diag Ordering list'!$A$3:$A$832,MATCH('Calculations - Diagnostics'!$H46,'2 Diag Ordering list'!$A$3:$A$832,0)),3)="2. ",LEFT(INDEX('2 Diag Ordering list'!$A$3:$A$832,MATCH('Calculations - Diagnostics'!$H46,'2 Diag Ordering list'!$A$3:$A$832,0)),3)="3. ",LEFT(INDEX('2 Diag Ordering list'!$A$3:$A$832,MATCH('Calculations - Diagnostics'!$H46,'2 Diag Ordering list'!$A$3:$A$832,0)),3)="4. ",LEFT(INDEX('2 Diag Ordering list'!$A$3:$A$832,MATCH('Calculations - Diagnostics'!$H46,'2 Diag Ordering list'!$A$3:$A$832,0)),3)="5. ",LEFT(INDEX('2 Diag Ordering list'!$A$3:$A$832,MATCH('Calculations - Diagnostics'!$H46,'2 Diag Ordering list'!$A$3:$A$832,0)),3)="6. ",LEFT(INDEX('2 Diag Ordering list'!$A$3:$A$832,MATCH('Calculations - Diagnostics'!$H46,'2 Diag Ordering list'!$A$3:$A$832,0)),3)="7. ",LEFT(INDEX('2 Diag Ordering list'!$A$3:$A$832,MATCH('Calculations - Diagnostics'!$H46,'2 Diag Ordering list'!$A$3:$A$832,0)),3)="8. ",LEFT(INDEX('2 Diag Ordering list'!$A$3:$A$832,MATCH('Calculations - Diagnostics'!$H46,'2 Diag Ordering list'!$A$3:$A$832,0)),3)="9. "),
HYPERLINK("#"&amp;CELL("address",INDEX('2 Diag Ordering list'!$A$3:$A$832,MATCH('Calculations - Diagnostics'!$H46,'2 Diag Ordering list'!$A$3:$A$832,0))),INDEX('2 Diag Ordering list'!$A$3:$A$832,MATCH('Calculations - Diagnostics'!$H46,'2 Diag Ordering list'!$A$3:$A$832,0))),"")</f>
        <v/>
      </c>
      <c r="B11" s="912" t="str">
        <f t="array" aca="1" ref="B11" ca="1">IF(OR(LEFT(INDEX('2 Diag Ordering list'!$A$3:$A$832,MATCH('Calculations - Diagnostics'!$H46,'2 Diag Ordering list'!$A$3:$A$832,0)),4)="1.1 ",LEFT(INDEX('2 Diag Ordering list'!$A$3:$A$832,MATCH('Calculations - Diagnostics'!$H46,'2 Diag Ordering list'!$A$3:$A$832,0)),4)="1.2 ",LEFT(INDEX('2 Diag Ordering list'!$A$3:$A$832,MATCH('Calculations - Diagnostics'!$H46,'2 Diag Ordering list'!$A$3:$A$832,0)),4)="1.3 ",LEFT(INDEX('2 Diag Ordering list'!$A$3:$A$832,MATCH('Calculations - Diagnostics'!$H46,'2 Diag Ordering list'!$A$3:$A$832,0)),4)="1.4 ",LEFT(INDEX('2 Diag Ordering list'!$A$3:$A$832,MATCH('Calculations - Diagnostics'!$H46,'2 Diag Ordering list'!$A$3:$A$832,0)),4)="1.5 ",LEFT(INDEX('2 Diag Ordering list'!$A$3:$A$832,MATCH('Calculations - Diagnostics'!$H46,'2 Diag Ordering list'!$A$3:$A$832,0)),4)="1.6 ",LEFT(INDEX('2 Diag Ordering list'!$A$3:$A$832,MATCH('Calculations - Diagnostics'!$H46,'2 Diag Ordering list'!$A$3:$A$832,0)),4)="2.1 ",LEFT(INDEX('2 Diag Ordering list'!$A$3:$A$832,MATCH('Calculations - Diagnostics'!$H46,'2 Diag Ordering list'!$A$3:$A$832,0)),4)="3.1 ",LEFT(INDEX('2 Diag Ordering list'!$A$3:$A$832,MATCH('Calculations - Diagnostics'!$H46,'2 Diag Ordering list'!$A$3:$A$832,0)),4)="4.1 ",LEFT(INDEX('2 Diag Ordering list'!$A$3:$A$832,MATCH('Calculations - Diagnostics'!$H46,'2 Diag Ordering list'!$A$3:$A$832,0)),4)="4.2 ",LEFT(INDEX('2 Diag Ordering list'!$A$3:$A$832,MATCH('Calculations - Diagnostics'!$H46,'2 Diag Ordering list'!$A$3:$A$832,0)),4)="5.1 ",LEFT(INDEX('2 Diag Ordering list'!$A$3:$A$832,MATCH('Calculations - Diagnostics'!$H46,'2 Diag Ordering list'!$A$3:$A$832,0)),4)="5.2 ",LEFT(INDEX('2 Diag Ordering list'!$A$3:$A$832,MATCH('Calculations - Diagnostics'!$H46,'2 Diag Ordering list'!$A$3:$A$832,0)),4)="5.3 ",LEFT(INDEX('2 Diag Ordering list'!$A$3:$A$832,MATCH('Calculations - Diagnostics'!$H46,'2 Diag Ordering list'!$A$3:$A$832,0)),4)="6.1 ",LEFT(INDEX('2 Diag Ordering list'!$A$3:$A$832,MATCH('Calculations - Diagnostics'!$H46,'2 Diag Ordering list'!$A$3:$A$832,0)),4)="6.2 ",LEFT(INDEX('2 Diag Ordering list'!$A$3:$A$832,MATCH('Calculations - Diagnostics'!$H46,'2 Diag Ordering list'!$A$3:$A$832,0)),4)="6.3 ",LEFT(INDEX('2 Diag Ordering list'!$A$3:$A$832,MATCH('Calculations - Diagnostics'!$H46,'2 Diag Ordering list'!$A$3:$A$832,0)),4)="6.4 ",LEFT(INDEX('2 Diag Ordering list'!$A$3:$A$832,MATCH('Calculations - Diagnostics'!$H46,'2 Diag Ordering list'!$A$3:$A$832,0)),4)="7.1 "),HYPERLINK("#"&amp;CELL("address",INDEX('2 Diag Ordering list'!$A$3:$A$832,MATCH('Calculations - Diagnostics'!$H46,'2 Diag Ordering list'!$A$3:$A$832,0))),INDEX('2 Diag Ordering list'!$A$3:$A$832,MATCH('Calculations - Diagnostics'!$H46,'2 Diag Ordering list'!$A$3:$A$832,0))),"")</f>
        <v/>
      </c>
      <c r="C11" s="641" t="str">
        <f t="array" aca="1" ref="C11" ca="1">IF(AND(A11="",B11=""),HYPERLINK("#"&amp;CELL("address",INDEX('2 Diag Ordering list'!$A$3:$A$832,MATCH('Calculations - Diagnostics'!$H46,'2 Diag Ordering list'!$A$3:$A$832,0))),INDEX('2 Diag Ordering list'!$A$3:$A$832,MATCH('Calculations - Diagnostics'!$H46,'2 Diag Ordering list'!$A$3:$A$832,0))),"")</f>
        <v>1.1.7 TB-LAMP consumables</v>
      </c>
    </row>
    <row r="12" spans="1:5" ht="17.100000000000001" customHeight="1" x14ac:dyDescent="0.2">
      <c r="A12" s="828" t="str">
        <f t="array" aca="1" ref="A12" ca="1">IF(OR(LEFT(INDEX('2 Diag Ordering list'!$A$3:$A$832,MATCH('Calculations - Diagnostics'!$H47,'2 Diag Ordering list'!$A$3:$A$832,0)),3)="1. ",LEFT(INDEX('2 Diag Ordering list'!$A$3:$A$832,MATCH('Calculations - Diagnostics'!$H47,'2 Diag Ordering list'!$A$3:$A$832,0)),3)="2. ",LEFT(INDEX('2 Diag Ordering list'!$A$3:$A$832,MATCH('Calculations - Diagnostics'!$H47,'2 Diag Ordering list'!$A$3:$A$832,0)),3)="3. ",LEFT(INDEX('2 Diag Ordering list'!$A$3:$A$832,MATCH('Calculations - Diagnostics'!$H47,'2 Diag Ordering list'!$A$3:$A$832,0)),3)="4. ",LEFT(INDEX('2 Diag Ordering list'!$A$3:$A$832,MATCH('Calculations - Diagnostics'!$H47,'2 Diag Ordering list'!$A$3:$A$832,0)),3)="5. ",LEFT(INDEX('2 Diag Ordering list'!$A$3:$A$832,MATCH('Calculations - Diagnostics'!$H47,'2 Diag Ordering list'!$A$3:$A$832,0)),3)="6. ",LEFT(INDEX('2 Diag Ordering list'!$A$3:$A$832,MATCH('Calculations - Diagnostics'!$H47,'2 Diag Ordering list'!$A$3:$A$832,0)),3)="7. ",LEFT(INDEX('2 Diag Ordering list'!$A$3:$A$832,MATCH('Calculations - Diagnostics'!$H47,'2 Diag Ordering list'!$A$3:$A$832,0)),3)="8. ",LEFT(INDEX('2 Diag Ordering list'!$A$3:$A$832,MATCH('Calculations - Diagnostics'!$H47,'2 Diag Ordering list'!$A$3:$A$832,0)),3)="9. "),
HYPERLINK("#"&amp;CELL("address",INDEX('2 Diag Ordering list'!$A$3:$A$832,MATCH('Calculations - Diagnostics'!$H47,'2 Diag Ordering list'!$A$3:$A$832,0))),INDEX('2 Diag Ordering list'!$A$3:$A$832,MATCH('Calculations - Diagnostics'!$H47,'2 Diag Ordering list'!$A$3:$A$832,0))),"")</f>
        <v/>
      </c>
      <c r="B12" s="912" t="str">
        <f t="array" aca="1" ref="B12" ca="1">IF(OR(LEFT(INDEX('2 Diag Ordering list'!$A$3:$A$832,MATCH('Calculations - Diagnostics'!$H47,'2 Diag Ordering list'!$A$3:$A$832,0)),4)="1.1 ",LEFT(INDEX('2 Diag Ordering list'!$A$3:$A$832,MATCH('Calculations - Diagnostics'!$H47,'2 Diag Ordering list'!$A$3:$A$832,0)),4)="1.2 ",LEFT(INDEX('2 Diag Ordering list'!$A$3:$A$832,MATCH('Calculations - Diagnostics'!$H47,'2 Diag Ordering list'!$A$3:$A$832,0)),4)="1.3 ",LEFT(INDEX('2 Diag Ordering list'!$A$3:$A$832,MATCH('Calculations - Diagnostics'!$H47,'2 Diag Ordering list'!$A$3:$A$832,0)),4)="1.4 ",LEFT(INDEX('2 Diag Ordering list'!$A$3:$A$832,MATCH('Calculations - Diagnostics'!$H47,'2 Diag Ordering list'!$A$3:$A$832,0)),4)="1.5 ",LEFT(INDEX('2 Diag Ordering list'!$A$3:$A$832,MATCH('Calculations - Diagnostics'!$H47,'2 Diag Ordering list'!$A$3:$A$832,0)),4)="1.6 ",LEFT(INDEX('2 Diag Ordering list'!$A$3:$A$832,MATCH('Calculations - Diagnostics'!$H47,'2 Diag Ordering list'!$A$3:$A$832,0)),4)="2.1 ",LEFT(INDEX('2 Diag Ordering list'!$A$3:$A$832,MATCH('Calculations - Diagnostics'!$H47,'2 Diag Ordering list'!$A$3:$A$832,0)),4)="3.1 ",LEFT(INDEX('2 Diag Ordering list'!$A$3:$A$832,MATCH('Calculations - Diagnostics'!$H47,'2 Diag Ordering list'!$A$3:$A$832,0)),4)="4.1 ",LEFT(INDEX('2 Diag Ordering list'!$A$3:$A$832,MATCH('Calculations - Diagnostics'!$H47,'2 Diag Ordering list'!$A$3:$A$832,0)),4)="4.2 ",LEFT(INDEX('2 Diag Ordering list'!$A$3:$A$832,MATCH('Calculations - Diagnostics'!$H47,'2 Diag Ordering list'!$A$3:$A$832,0)),4)="5.1 ",LEFT(INDEX('2 Diag Ordering list'!$A$3:$A$832,MATCH('Calculations - Diagnostics'!$H47,'2 Diag Ordering list'!$A$3:$A$832,0)),4)="5.2 ",LEFT(INDEX('2 Diag Ordering list'!$A$3:$A$832,MATCH('Calculations - Diagnostics'!$H47,'2 Diag Ordering list'!$A$3:$A$832,0)),4)="5.3 ",LEFT(INDEX('2 Diag Ordering list'!$A$3:$A$832,MATCH('Calculations - Diagnostics'!$H47,'2 Diag Ordering list'!$A$3:$A$832,0)),4)="6.1 ",LEFT(INDEX('2 Diag Ordering list'!$A$3:$A$832,MATCH('Calculations - Diagnostics'!$H47,'2 Diag Ordering list'!$A$3:$A$832,0)),4)="6.2 ",LEFT(INDEX('2 Diag Ordering list'!$A$3:$A$832,MATCH('Calculations - Diagnostics'!$H47,'2 Diag Ordering list'!$A$3:$A$832,0)),4)="6.3 ",LEFT(INDEX('2 Diag Ordering list'!$A$3:$A$832,MATCH('Calculations - Diagnostics'!$H47,'2 Diag Ordering list'!$A$3:$A$832,0)),4)="6.4 ",LEFT(INDEX('2 Diag Ordering list'!$A$3:$A$832,MATCH('Calculations - Diagnostics'!$H47,'2 Diag Ordering list'!$A$3:$A$832,0)),4)="7.1 "),HYPERLINK("#"&amp;CELL("address",INDEX('2 Diag Ordering list'!$A$3:$A$832,MATCH('Calculations - Diagnostics'!$H47,'2 Diag Ordering list'!$A$3:$A$832,0))),INDEX('2 Diag Ordering list'!$A$3:$A$832,MATCH('Calculations - Diagnostics'!$H47,'2 Diag Ordering list'!$A$3:$A$832,0))),"")</f>
        <v/>
      </c>
      <c r="C12" s="641" t="str">
        <f t="array" aca="1" ref="C12" ca="1">IF(AND(A12="",B12=""),HYPERLINK("#"&amp;CELL("address",INDEX('2 Diag Ordering list'!$A$3:$A$832,MATCH('Calculations - Diagnostics'!$H47,'2 Diag Ordering list'!$A$3:$A$832,0))),INDEX('2 Diag Ordering list'!$A$3:$A$832,MATCH('Calculations - Diagnostics'!$H47,'2 Diag Ordering list'!$A$3:$A$832,0))),"")</f>
        <v>1.1.8 TB-LAMP services</v>
      </c>
    </row>
    <row r="13" spans="1:5" ht="17.100000000000001" customHeight="1" x14ac:dyDescent="0.2">
      <c r="A13" s="828" t="str">
        <f t="array" aca="1" ref="A13" ca="1">IF(OR(LEFT(INDEX('2 Diag Ordering list'!$A$3:$A$832,MATCH('Calculations - Diagnostics'!$H48,'2 Diag Ordering list'!$A$3:$A$832,0)),3)="1. ",LEFT(INDEX('2 Diag Ordering list'!$A$3:$A$832,MATCH('Calculations - Diagnostics'!$H48,'2 Diag Ordering list'!$A$3:$A$832,0)),3)="2. ",LEFT(INDEX('2 Diag Ordering list'!$A$3:$A$832,MATCH('Calculations - Diagnostics'!$H48,'2 Diag Ordering list'!$A$3:$A$832,0)),3)="3. ",LEFT(INDEX('2 Diag Ordering list'!$A$3:$A$832,MATCH('Calculations - Diagnostics'!$H48,'2 Diag Ordering list'!$A$3:$A$832,0)),3)="4. ",LEFT(INDEX('2 Diag Ordering list'!$A$3:$A$832,MATCH('Calculations - Diagnostics'!$H48,'2 Diag Ordering list'!$A$3:$A$832,0)),3)="5. ",LEFT(INDEX('2 Diag Ordering list'!$A$3:$A$832,MATCH('Calculations - Diagnostics'!$H48,'2 Diag Ordering list'!$A$3:$A$832,0)),3)="6. ",LEFT(INDEX('2 Diag Ordering list'!$A$3:$A$832,MATCH('Calculations - Diagnostics'!$H48,'2 Diag Ordering list'!$A$3:$A$832,0)),3)="7. ",LEFT(INDEX('2 Diag Ordering list'!$A$3:$A$832,MATCH('Calculations - Diagnostics'!$H48,'2 Diag Ordering list'!$A$3:$A$832,0)),3)="8. ",LEFT(INDEX('2 Diag Ordering list'!$A$3:$A$832,MATCH('Calculations - Diagnostics'!$H48,'2 Diag Ordering list'!$A$3:$A$832,0)),3)="9. "),
HYPERLINK("#"&amp;CELL("address",INDEX('2 Diag Ordering list'!$A$3:$A$832,MATCH('Calculations - Diagnostics'!$H48,'2 Diag Ordering list'!$A$3:$A$832,0))),INDEX('2 Diag Ordering list'!$A$3:$A$832,MATCH('Calculations - Diagnostics'!$H48,'2 Diag Ordering list'!$A$3:$A$832,0))),"")</f>
        <v/>
      </c>
      <c r="B13" s="912" t="str">
        <f t="array" aca="1" ref="B13" ca="1">IF(OR(LEFT(INDEX('2 Diag Ordering list'!$A$3:$A$832,MATCH('Calculations - Diagnostics'!$H48,'2 Diag Ordering list'!$A$3:$A$832,0)),4)="1.1 ",LEFT(INDEX('2 Diag Ordering list'!$A$3:$A$832,MATCH('Calculations - Diagnostics'!$H48,'2 Diag Ordering list'!$A$3:$A$832,0)),4)="1.2 ",LEFT(INDEX('2 Diag Ordering list'!$A$3:$A$832,MATCH('Calculations - Diagnostics'!$H48,'2 Diag Ordering list'!$A$3:$A$832,0)),4)="1.3 ",LEFT(INDEX('2 Diag Ordering list'!$A$3:$A$832,MATCH('Calculations - Diagnostics'!$H48,'2 Diag Ordering list'!$A$3:$A$832,0)),4)="1.4 ",LEFT(INDEX('2 Diag Ordering list'!$A$3:$A$832,MATCH('Calculations - Diagnostics'!$H48,'2 Diag Ordering list'!$A$3:$A$832,0)),4)="1.5 ",LEFT(INDEX('2 Diag Ordering list'!$A$3:$A$832,MATCH('Calculations - Diagnostics'!$H48,'2 Diag Ordering list'!$A$3:$A$832,0)),4)="1.6 ",LEFT(INDEX('2 Diag Ordering list'!$A$3:$A$832,MATCH('Calculations - Diagnostics'!$H48,'2 Diag Ordering list'!$A$3:$A$832,0)),4)="2.1 ",LEFT(INDEX('2 Diag Ordering list'!$A$3:$A$832,MATCH('Calculations - Diagnostics'!$H48,'2 Diag Ordering list'!$A$3:$A$832,0)),4)="3.1 ",LEFT(INDEX('2 Diag Ordering list'!$A$3:$A$832,MATCH('Calculations - Diagnostics'!$H48,'2 Diag Ordering list'!$A$3:$A$832,0)),4)="4.1 ",LEFT(INDEX('2 Diag Ordering list'!$A$3:$A$832,MATCH('Calculations - Diagnostics'!$H48,'2 Diag Ordering list'!$A$3:$A$832,0)),4)="4.2 ",LEFT(INDEX('2 Diag Ordering list'!$A$3:$A$832,MATCH('Calculations - Diagnostics'!$H48,'2 Diag Ordering list'!$A$3:$A$832,0)),4)="5.1 ",LEFT(INDEX('2 Diag Ordering list'!$A$3:$A$832,MATCH('Calculations - Diagnostics'!$H48,'2 Diag Ordering list'!$A$3:$A$832,0)),4)="5.2 ",LEFT(INDEX('2 Diag Ordering list'!$A$3:$A$832,MATCH('Calculations - Diagnostics'!$H48,'2 Diag Ordering list'!$A$3:$A$832,0)),4)="5.3 ",LEFT(INDEX('2 Diag Ordering list'!$A$3:$A$832,MATCH('Calculations - Diagnostics'!$H48,'2 Diag Ordering list'!$A$3:$A$832,0)),4)="6.1 ",LEFT(INDEX('2 Diag Ordering list'!$A$3:$A$832,MATCH('Calculations - Diagnostics'!$H48,'2 Diag Ordering list'!$A$3:$A$832,0)),4)="6.2 ",LEFT(INDEX('2 Diag Ordering list'!$A$3:$A$832,MATCH('Calculations - Diagnostics'!$H48,'2 Diag Ordering list'!$A$3:$A$832,0)),4)="6.3 ",LEFT(INDEX('2 Diag Ordering list'!$A$3:$A$832,MATCH('Calculations - Diagnostics'!$H48,'2 Diag Ordering list'!$A$3:$A$832,0)),4)="6.4 ",LEFT(INDEX('2 Diag Ordering list'!$A$3:$A$832,MATCH('Calculations - Diagnostics'!$H48,'2 Diag Ordering list'!$A$3:$A$832,0)),4)="7.1 "),HYPERLINK("#"&amp;CELL("address",INDEX('2 Diag Ordering list'!$A$3:$A$832,MATCH('Calculations - Diagnostics'!$H48,'2 Diag Ordering list'!$A$3:$A$832,0))),INDEX('2 Diag Ordering list'!$A$3:$A$832,MATCH('Calculations - Diagnostics'!$H48,'2 Diag Ordering list'!$A$3:$A$832,0))),"")</f>
        <v/>
      </c>
      <c r="C13" s="641" t="str">
        <f t="array" aca="1" ref="C13" ca="1">IF(AND(A13="",B13=""),HYPERLINK("#"&amp;CELL("address",INDEX('2 Diag Ordering list'!$A$3:$A$832,MATCH('Calculations - Diagnostics'!$H48,'2 Diag Ordering list'!$A$3:$A$832,0))),INDEX('2 Diag Ordering list'!$A$3:$A$832,MATCH('Calculations - Diagnostics'!$H48,'2 Diag Ordering list'!$A$3:$A$832,0))),"")</f>
        <v>1.1.10 GeneXpert Equipment (10 color)</v>
      </c>
    </row>
    <row r="14" spans="1:5" ht="17.100000000000001" customHeight="1" x14ac:dyDescent="0.2">
      <c r="A14" s="828" t="str">
        <f t="array" aca="1" ref="A14" ca="1">IF(OR(LEFT(INDEX('2 Diag Ordering list'!$A$3:$A$832,MATCH('Calculations - Diagnostics'!$H49,'2 Diag Ordering list'!$A$3:$A$832,0)),3)="1. ",LEFT(INDEX('2 Diag Ordering list'!$A$3:$A$832,MATCH('Calculations - Diagnostics'!$H49,'2 Diag Ordering list'!$A$3:$A$832,0)),3)="2. ",LEFT(INDEX('2 Diag Ordering list'!$A$3:$A$832,MATCH('Calculations - Diagnostics'!$H49,'2 Diag Ordering list'!$A$3:$A$832,0)),3)="3. ",LEFT(INDEX('2 Diag Ordering list'!$A$3:$A$832,MATCH('Calculations - Diagnostics'!$H49,'2 Diag Ordering list'!$A$3:$A$832,0)),3)="4. ",LEFT(INDEX('2 Diag Ordering list'!$A$3:$A$832,MATCH('Calculations - Diagnostics'!$H49,'2 Diag Ordering list'!$A$3:$A$832,0)),3)="5. ",LEFT(INDEX('2 Diag Ordering list'!$A$3:$A$832,MATCH('Calculations - Diagnostics'!$H49,'2 Diag Ordering list'!$A$3:$A$832,0)),3)="6. ",LEFT(INDEX('2 Diag Ordering list'!$A$3:$A$832,MATCH('Calculations - Diagnostics'!$H49,'2 Diag Ordering list'!$A$3:$A$832,0)),3)="7. ",LEFT(INDEX('2 Diag Ordering list'!$A$3:$A$832,MATCH('Calculations - Diagnostics'!$H49,'2 Diag Ordering list'!$A$3:$A$832,0)),3)="8. ",LEFT(INDEX('2 Diag Ordering list'!$A$3:$A$832,MATCH('Calculations - Diagnostics'!$H49,'2 Diag Ordering list'!$A$3:$A$832,0)),3)="9. "),
HYPERLINK("#"&amp;CELL("address",INDEX('2 Diag Ordering list'!$A$3:$A$832,MATCH('Calculations - Diagnostics'!$H49,'2 Diag Ordering list'!$A$3:$A$832,0))),INDEX('2 Diag Ordering list'!$A$3:$A$832,MATCH('Calculations - Diagnostics'!$H49,'2 Diag Ordering list'!$A$3:$A$832,0))),"")</f>
        <v/>
      </c>
      <c r="B14" s="912" t="str">
        <f t="array" aca="1" ref="B14" ca="1">IF(OR(LEFT(INDEX('2 Diag Ordering list'!$A$3:$A$832,MATCH('Calculations - Diagnostics'!$H49,'2 Diag Ordering list'!$A$3:$A$832,0)),4)="1.1 ",LEFT(INDEX('2 Diag Ordering list'!$A$3:$A$832,MATCH('Calculations - Diagnostics'!$H49,'2 Diag Ordering list'!$A$3:$A$832,0)),4)="1.2 ",LEFT(INDEX('2 Diag Ordering list'!$A$3:$A$832,MATCH('Calculations - Diagnostics'!$H49,'2 Diag Ordering list'!$A$3:$A$832,0)),4)="1.3 ",LEFT(INDEX('2 Diag Ordering list'!$A$3:$A$832,MATCH('Calculations - Diagnostics'!$H49,'2 Diag Ordering list'!$A$3:$A$832,0)),4)="1.4 ",LEFT(INDEX('2 Diag Ordering list'!$A$3:$A$832,MATCH('Calculations - Diagnostics'!$H49,'2 Diag Ordering list'!$A$3:$A$832,0)),4)="1.5 ",LEFT(INDEX('2 Diag Ordering list'!$A$3:$A$832,MATCH('Calculations - Diagnostics'!$H49,'2 Diag Ordering list'!$A$3:$A$832,0)),4)="1.6 ",LEFT(INDEX('2 Diag Ordering list'!$A$3:$A$832,MATCH('Calculations - Diagnostics'!$H49,'2 Diag Ordering list'!$A$3:$A$832,0)),4)="2.1 ",LEFT(INDEX('2 Diag Ordering list'!$A$3:$A$832,MATCH('Calculations - Diagnostics'!$H49,'2 Diag Ordering list'!$A$3:$A$832,0)),4)="3.1 ",LEFT(INDEX('2 Diag Ordering list'!$A$3:$A$832,MATCH('Calculations - Diagnostics'!$H49,'2 Diag Ordering list'!$A$3:$A$832,0)),4)="4.1 ",LEFT(INDEX('2 Diag Ordering list'!$A$3:$A$832,MATCH('Calculations - Diagnostics'!$H49,'2 Diag Ordering list'!$A$3:$A$832,0)),4)="4.2 ",LEFT(INDEX('2 Diag Ordering list'!$A$3:$A$832,MATCH('Calculations - Diagnostics'!$H49,'2 Diag Ordering list'!$A$3:$A$832,0)),4)="5.1 ",LEFT(INDEX('2 Diag Ordering list'!$A$3:$A$832,MATCH('Calculations - Diagnostics'!$H49,'2 Diag Ordering list'!$A$3:$A$832,0)),4)="5.2 ",LEFT(INDEX('2 Diag Ordering list'!$A$3:$A$832,MATCH('Calculations - Diagnostics'!$H49,'2 Diag Ordering list'!$A$3:$A$832,0)),4)="5.3 ",LEFT(INDEX('2 Diag Ordering list'!$A$3:$A$832,MATCH('Calculations - Diagnostics'!$H49,'2 Diag Ordering list'!$A$3:$A$832,0)),4)="6.1 ",LEFT(INDEX('2 Diag Ordering list'!$A$3:$A$832,MATCH('Calculations - Diagnostics'!$H49,'2 Diag Ordering list'!$A$3:$A$832,0)),4)="6.2 ",LEFT(INDEX('2 Diag Ordering list'!$A$3:$A$832,MATCH('Calculations - Diagnostics'!$H49,'2 Diag Ordering list'!$A$3:$A$832,0)),4)="6.3 ",LEFT(INDEX('2 Diag Ordering list'!$A$3:$A$832,MATCH('Calculations - Diagnostics'!$H49,'2 Diag Ordering list'!$A$3:$A$832,0)),4)="6.4 ",LEFT(INDEX('2 Diag Ordering list'!$A$3:$A$832,MATCH('Calculations - Diagnostics'!$H49,'2 Diag Ordering list'!$A$3:$A$832,0)),4)="7.1 "),HYPERLINK("#"&amp;CELL("address",INDEX('2 Diag Ordering list'!$A$3:$A$832,MATCH('Calculations - Diagnostics'!$H49,'2 Diag Ordering list'!$A$3:$A$832,0))),INDEX('2 Diag Ordering list'!$A$3:$A$832,MATCH('Calculations - Diagnostics'!$H49,'2 Diag Ordering list'!$A$3:$A$832,0))),"")</f>
        <v/>
      </c>
      <c r="C14" s="641" t="str">
        <f t="array" aca="1" ref="C14" ca="1">IF(AND(A14="",B14=""),HYPERLINK("#"&amp;CELL("address",INDEX('2 Diag Ordering list'!$A$3:$A$832,MATCH('Calculations - Diagnostics'!$H49,'2 Diag Ordering list'!$A$3:$A$832,0))),INDEX('2 Diag Ordering list'!$A$3:$A$832,MATCH('Calculations - Diagnostics'!$H49,'2 Diag Ordering list'!$A$3:$A$832,0))),"")</f>
        <v>1.1.11 GeneXpert Satellite (10 color)</v>
      </c>
    </row>
    <row r="15" spans="1:5" ht="17.100000000000001" customHeight="1" x14ac:dyDescent="0.2">
      <c r="A15" s="828" t="str">
        <f t="array" aca="1" ref="A15" ca="1">IF(OR(LEFT(INDEX('2 Diag Ordering list'!$A$3:$A$832,MATCH('Calculations - Diagnostics'!$H50,'2 Diag Ordering list'!$A$3:$A$832,0)),3)="1. ",LEFT(INDEX('2 Diag Ordering list'!$A$3:$A$832,MATCH('Calculations - Diagnostics'!$H50,'2 Diag Ordering list'!$A$3:$A$832,0)),3)="2. ",LEFT(INDEX('2 Diag Ordering list'!$A$3:$A$832,MATCH('Calculations - Diagnostics'!$H50,'2 Diag Ordering list'!$A$3:$A$832,0)),3)="3. ",LEFT(INDEX('2 Diag Ordering list'!$A$3:$A$832,MATCH('Calculations - Diagnostics'!$H50,'2 Diag Ordering list'!$A$3:$A$832,0)),3)="4. ",LEFT(INDEX('2 Diag Ordering list'!$A$3:$A$832,MATCH('Calculations - Diagnostics'!$H50,'2 Diag Ordering list'!$A$3:$A$832,0)),3)="5. ",LEFT(INDEX('2 Diag Ordering list'!$A$3:$A$832,MATCH('Calculations - Diagnostics'!$H50,'2 Diag Ordering list'!$A$3:$A$832,0)),3)="6. ",LEFT(INDEX('2 Diag Ordering list'!$A$3:$A$832,MATCH('Calculations - Diagnostics'!$H50,'2 Diag Ordering list'!$A$3:$A$832,0)),3)="7. ",LEFT(INDEX('2 Diag Ordering list'!$A$3:$A$832,MATCH('Calculations - Diagnostics'!$H50,'2 Diag Ordering list'!$A$3:$A$832,0)),3)="8. ",LEFT(INDEX('2 Diag Ordering list'!$A$3:$A$832,MATCH('Calculations - Diagnostics'!$H50,'2 Diag Ordering list'!$A$3:$A$832,0)),3)="9. "),
HYPERLINK("#"&amp;CELL("address",INDEX('2 Diag Ordering list'!$A$3:$A$832,MATCH('Calculations - Diagnostics'!$H50,'2 Diag Ordering list'!$A$3:$A$832,0))),INDEX('2 Diag Ordering list'!$A$3:$A$832,MATCH('Calculations - Diagnostics'!$H50,'2 Diag Ordering list'!$A$3:$A$832,0))),"")</f>
        <v/>
      </c>
      <c r="B15" s="912" t="str">
        <f t="array" aca="1" ref="B15" ca="1">IF(OR(LEFT(INDEX('2 Diag Ordering list'!$A$3:$A$832,MATCH('Calculations - Diagnostics'!$H50,'2 Diag Ordering list'!$A$3:$A$832,0)),4)="1.1 ",LEFT(INDEX('2 Diag Ordering list'!$A$3:$A$832,MATCH('Calculations - Diagnostics'!$H50,'2 Diag Ordering list'!$A$3:$A$832,0)),4)="1.2 ",LEFT(INDEX('2 Diag Ordering list'!$A$3:$A$832,MATCH('Calculations - Diagnostics'!$H50,'2 Diag Ordering list'!$A$3:$A$832,0)),4)="1.3 ",LEFT(INDEX('2 Diag Ordering list'!$A$3:$A$832,MATCH('Calculations - Diagnostics'!$H50,'2 Diag Ordering list'!$A$3:$A$832,0)),4)="1.4 ",LEFT(INDEX('2 Diag Ordering list'!$A$3:$A$832,MATCH('Calculations - Diagnostics'!$H50,'2 Diag Ordering list'!$A$3:$A$832,0)),4)="1.5 ",LEFT(INDEX('2 Diag Ordering list'!$A$3:$A$832,MATCH('Calculations - Diagnostics'!$H50,'2 Diag Ordering list'!$A$3:$A$832,0)),4)="1.6 ",LEFT(INDEX('2 Diag Ordering list'!$A$3:$A$832,MATCH('Calculations - Diagnostics'!$H50,'2 Diag Ordering list'!$A$3:$A$832,0)),4)="2.1 ",LEFT(INDEX('2 Diag Ordering list'!$A$3:$A$832,MATCH('Calculations - Diagnostics'!$H50,'2 Diag Ordering list'!$A$3:$A$832,0)),4)="3.1 ",LEFT(INDEX('2 Diag Ordering list'!$A$3:$A$832,MATCH('Calculations - Diagnostics'!$H50,'2 Diag Ordering list'!$A$3:$A$832,0)),4)="4.1 ",LEFT(INDEX('2 Diag Ordering list'!$A$3:$A$832,MATCH('Calculations - Diagnostics'!$H50,'2 Diag Ordering list'!$A$3:$A$832,0)),4)="4.2 ",LEFT(INDEX('2 Diag Ordering list'!$A$3:$A$832,MATCH('Calculations - Diagnostics'!$H50,'2 Diag Ordering list'!$A$3:$A$832,0)),4)="5.1 ",LEFT(INDEX('2 Diag Ordering list'!$A$3:$A$832,MATCH('Calculations - Diagnostics'!$H50,'2 Diag Ordering list'!$A$3:$A$832,0)),4)="5.2 ",LEFT(INDEX('2 Diag Ordering list'!$A$3:$A$832,MATCH('Calculations - Diagnostics'!$H50,'2 Diag Ordering list'!$A$3:$A$832,0)),4)="5.3 ",LEFT(INDEX('2 Diag Ordering list'!$A$3:$A$832,MATCH('Calculations - Diagnostics'!$H50,'2 Diag Ordering list'!$A$3:$A$832,0)),4)="6.1 ",LEFT(INDEX('2 Diag Ordering list'!$A$3:$A$832,MATCH('Calculations - Diagnostics'!$H50,'2 Diag Ordering list'!$A$3:$A$832,0)),4)="6.2 ",LEFT(INDEX('2 Diag Ordering list'!$A$3:$A$832,MATCH('Calculations - Diagnostics'!$H50,'2 Diag Ordering list'!$A$3:$A$832,0)),4)="6.3 ",LEFT(INDEX('2 Diag Ordering list'!$A$3:$A$832,MATCH('Calculations - Diagnostics'!$H50,'2 Diag Ordering list'!$A$3:$A$832,0)),4)="6.4 ",LEFT(INDEX('2 Diag Ordering list'!$A$3:$A$832,MATCH('Calculations - Diagnostics'!$H50,'2 Diag Ordering list'!$A$3:$A$832,0)),4)="7.1 "),HYPERLINK("#"&amp;CELL("address",INDEX('2 Diag Ordering list'!$A$3:$A$832,MATCH('Calculations - Diagnostics'!$H50,'2 Diag Ordering list'!$A$3:$A$832,0))),INDEX('2 Diag Ordering list'!$A$3:$A$832,MATCH('Calculations - Diagnostics'!$H50,'2 Diag Ordering list'!$A$3:$A$832,0))),"")</f>
        <v/>
      </c>
      <c r="C15" s="641" t="str">
        <f t="array" aca="1" ref="C15" ca="1">IF(AND(A15="",B15=""),HYPERLINK("#"&amp;CELL("address",INDEX('2 Diag Ordering list'!$A$3:$A$832,MATCH('Calculations - Diagnostics'!$H50,'2 Diag Ordering list'!$A$3:$A$832,0))),INDEX('2 Diag Ordering list'!$A$3:$A$832,MATCH('Calculations - Diagnostics'!$H50,'2 Diag Ordering list'!$A$3:$A$832,0))),"")</f>
        <v>1.1.12 GeneXpert reagents (6 and 10 color)</v>
      </c>
    </row>
    <row r="16" spans="1:5" ht="17.100000000000001" customHeight="1" x14ac:dyDescent="0.2">
      <c r="A16" s="828" t="str">
        <f t="array" aca="1" ref="A16" ca="1">IF(OR(LEFT(INDEX('2 Diag Ordering list'!$A$3:$A$832,MATCH('Calculations - Diagnostics'!$H51,'2 Diag Ordering list'!$A$3:$A$832,0)),3)="1. ",LEFT(INDEX('2 Diag Ordering list'!$A$3:$A$832,MATCH('Calculations - Diagnostics'!$H51,'2 Diag Ordering list'!$A$3:$A$832,0)),3)="2. ",LEFT(INDEX('2 Diag Ordering list'!$A$3:$A$832,MATCH('Calculations - Diagnostics'!$H51,'2 Diag Ordering list'!$A$3:$A$832,0)),3)="3. ",LEFT(INDEX('2 Diag Ordering list'!$A$3:$A$832,MATCH('Calculations - Diagnostics'!$H51,'2 Diag Ordering list'!$A$3:$A$832,0)),3)="4. ",LEFT(INDEX('2 Diag Ordering list'!$A$3:$A$832,MATCH('Calculations - Diagnostics'!$H51,'2 Diag Ordering list'!$A$3:$A$832,0)),3)="5. ",LEFT(INDEX('2 Diag Ordering list'!$A$3:$A$832,MATCH('Calculations - Diagnostics'!$H51,'2 Diag Ordering list'!$A$3:$A$832,0)),3)="6. ",LEFT(INDEX('2 Diag Ordering list'!$A$3:$A$832,MATCH('Calculations - Diagnostics'!$H51,'2 Diag Ordering list'!$A$3:$A$832,0)),3)="7. ",LEFT(INDEX('2 Diag Ordering list'!$A$3:$A$832,MATCH('Calculations - Diagnostics'!$H51,'2 Diag Ordering list'!$A$3:$A$832,0)),3)="8. ",LEFT(INDEX('2 Diag Ordering list'!$A$3:$A$832,MATCH('Calculations - Diagnostics'!$H51,'2 Diag Ordering list'!$A$3:$A$832,0)),3)="9. "),
HYPERLINK("#"&amp;CELL("address",INDEX('2 Diag Ordering list'!$A$3:$A$832,MATCH('Calculations - Diagnostics'!$H51,'2 Diag Ordering list'!$A$3:$A$832,0))),INDEX('2 Diag Ordering list'!$A$3:$A$832,MATCH('Calculations - Diagnostics'!$H51,'2 Diag Ordering list'!$A$3:$A$832,0))),"")</f>
        <v/>
      </c>
      <c r="B16" s="912" t="str">
        <f t="array" aca="1" ref="B16" ca="1">IF(OR(LEFT(INDEX('2 Diag Ordering list'!$A$3:$A$832,MATCH('Calculations - Diagnostics'!$H51,'2 Diag Ordering list'!$A$3:$A$832,0)),4)="1.1 ",LEFT(INDEX('2 Diag Ordering list'!$A$3:$A$832,MATCH('Calculations - Diagnostics'!$H51,'2 Diag Ordering list'!$A$3:$A$832,0)),4)="1.2 ",LEFT(INDEX('2 Diag Ordering list'!$A$3:$A$832,MATCH('Calculations - Diagnostics'!$H51,'2 Diag Ordering list'!$A$3:$A$832,0)),4)="1.3 ",LEFT(INDEX('2 Diag Ordering list'!$A$3:$A$832,MATCH('Calculations - Diagnostics'!$H51,'2 Diag Ordering list'!$A$3:$A$832,0)),4)="1.4 ",LEFT(INDEX('2 Diag Ordering list'!$A$3:$A$832,MATCH('Calculations - Diagnostics'!$H51,'2 Diag Ordering list'!$A$3:$A$832,0)),4)="1.5 ",LEFT(INDEX('2 Diag Ordering list'!$A$3:$A$832,MATCH('Calculations - Diagnostics'!$H51,'2 Diag Ordering list'!$A$3:$A$832,0)),4)="1.6 ",LEFT(INDEX('2 Diag Ordering list'!$A$3:$A$832,MATCH('Calculations - Diagnostics'!$H51,'2 Diag Ordering list'!$A$3:$A$832,0)),4)="2.1 ",LEFT(INDEX('2 Diag Ordering list'!$A$3:$A$832,MATCH('Calculations - Diagnostics'!$H51,'2 Diag Ordering list'!$A$3:$A$832,0)),4)="3.1 ",LEFT(INDEX('2 Diag Ordering list'!$A$3:$A$832,MATCH('Calculations - Diagnostics'!$H51,'2 Diag Ordering list'!$A$3:$A$832,0)),4)="4.1 ",LEFT(INDEX('2 Diag Ordering list'!$A$3:$A$832,MATCH('Calculations - Diagnostics'!$H51,'2 Diag Ordering list'!$A$3:$A$832,0)),4)="4.2 ",LEFT(INDEX('2 Diag Ordering list'!$A$3:$A$832,MATCH('Calculations - Diagnostics'!$H51,'2 Diag Ordering list'!$A$3:$A$832,0)),4)="5.1 ",LEFT(INDEX('2 Diag Ordering list'!$A$3:$A$832,MATCH('Calculations - Diagnostics'!$H51,'2 Diag Ordering list'!$A$3:$A$832,0)),4)="5.2 ",LEFT(INDEX('2 Diag Ordering list'!$A$3:$A$832,MATCH('Calculations - Diagnostics'!$H51,'2 Diag Ordering list'!$A$3:$A$832,0)),4)="5.3 ",LEFT(INDEX('2 Diag Ordering list'!$A$3:$A$832,MATCH('Calculations - Diagnostics'!$H51,'2 Diag Ordering list'!$A$3:$A$832,0)),4)="6.1 ",LEFT(INDEX('2 Diag Ordering list'!$A$3:$A$832,MATCH('Calculations - Diagnostics'!$H51,'2 Diag Ordering list'!$A$3:$A$832,0)),4)="6.2 ",LEFT(INDEX('2 Diag Ordering list'!$A$3:$A$832,MATCH('Calculations - Diagnostics'!$H51,'2 Diag Ordering list'!$A$3:$A$832,0)),4)="6.3 ",LEFT(INDEX('2 Diag Ordering list'!$A$3:$A$832,MATCH('Calculations - Diagnostics'!$H51,'2 Diag Ordering list'!$A$3:$A$832,0)),4)="6.4 ",LEFT(INDEX('2 Diag Ordering list'!$A$3:$A$832,MATCH('Calculations - Diagnostics'!$H51,'2 Diag Ordering list'!$A$3:$A$832,0)),4)="7.1 "),HYPERLINK("#"&amp;CELL("address",INDEX('2 Diag Ordering list'!$A$3:$A$832,MATCH('Calculations - Diagnostics'!$H51,'2 Diag Ordering list'!$A$3:$A$832,0))),INDEX('2 Diag Ordering list'!$A$3:$A$832,MATCH('Calculations - Diagnostics'!$H51,'2 Diag Ordering list'!$A$3:$A$832,0))),"")</f>
        <v/>
      </c>
      <c r="C16" s="641" t="str">
        <f t="array" aca="1" ref="C16" ca="1">IF(AND(A16="",B16=""),HYPERLINK("#"&amp;CELL("address",INDEX('2 Diag Ordering list'!$A$3:$A$832,MATCH('Calculations - Diagnostics'!$H51,'2 Diag Ordering list'!$A$3:$A$832,0))),INDEX('2 Diag Ordering list'!$A$3:$A$832,MATCH('Calculations - Diagnostics'!$H51,'2 Diag Ordering list'!$A$3:$A$832,0))),"")</f>
        <v>1.1.13 GeneXpert consumables (6 and 10 color)</v>
      </c>
    </row>
    <row r="17" spans="1:3" ht="17.100000000000001" customHeight="1" x14ac:dyDescent="0.2">
      <c r="A17" s="828" t="str">
        <f t="array" aca="1" ref="A17" ca="1">IF(OR(LEFT(INDEX('2 Diag Ordering list'!$A$3:$A$832,MATCH('Calculations - Diagnostics'!$H52,'2 Diag Ordering list'!$A$3:$A$832,0)),3)="1. ",LEFT(INDEX('2 Diag Ordering list'!$A$3:$A$832,MATCH('Calculations - Diagnostics'!$H52,'2 Diag Ordering list'!$A$3:$A$832,0)),3)="2. ",LEFT(INDEX('2 Diag Ordering list'!$A$3:$A$832,MATCH('Calculations - Diagnostics'!$H52,'2 Diag Ordering list'!$A$3:$A$832,0)),3)="3. ",LEFT(INDEX('2 Diag Ordering list'!$A$3:$A$832,MATCH('Calculations - Diagnostics'!$H52,'2 Diag Ordering list'!$A$3:$A$832,0)),3)="4. ",LEFT(INDEX('2 Diag Ordering list'!$A$3:$A$832,MATCH('Calculations - Diagnostics'!$H52,'2 Diag Ordering list'!$A$3:$A$832,0)),3)="5. ",LEFT(INDEX('2 Diag Ordering list'!$A$3:$A$832,MATCH('Calculations - Diagnostics'!$H52,'2 Diag Ordering list'!$A$3:$A$832,0)),3)="6. ",LEFT(INDEX('2 Diag Ordering list'!$A$3:$A$832,MATCH('Calculations - Diagnostics'!$H52,'2 Diag Ordering list'!$A$3:$A$832,0)),3)="7. ",LEFT(INDEX('2 Diag Ordering list'!$A$3:$A$832,MATCH('Calculations - Diagnostics'!$H52,'2 Diag Ordering list'!$A$3:$A$832,0)),3)="8. ",LEFT(INDEX('2 Diag Ordering list'!$A$3:$A$832,MATCH('Calculations - Diagnostics'!$H52,'2 Diag Ordering list'!$A$3:$A$832,0)),3)="9. "),
HYPERLINK("#"&amp;CELL("address",INDEX('2 Diag Ordering list'!$A$3:$A$832,MATCH('Calculations - Diagnostics'!$H52,'2 Diag Ordering list'!$A$3:$A$832,0))),INDEX('2 Diag Ordering list'!$A$3:$A$832,MATCH('Calculations - Diagnostics'!$H52,'2 Diag Ordering list'!$A$3:$A$832,0))),"")</f>
        <v/>
      </c>
      <c r="B17" s="912" t="str">
        <f t="array" aca="1" ref="B17" ca="1">IF(OR(LEFT(INDEX('2 Diag Ordering list'!$A$3:$A$832,MATCH('Calculations - Diagnostics'!$H52,'2 Diag Ordering list'!$A$3:$A$832,0)),4)="1.1 ",LEFT(INDEX('2 Diag Ordering list'!$A$3:$A$832,MATCH('Calculations - Diagnostics'!$H52,'2 Diag Ordering list'!$A$3:$A$832,0)),4)="1.2 ",LEFT(INDEX('2 Diag Ordering list'!$A$3:$A$832,MATCH('Calculations - Diagnostics'!$H52,'2 Diag Ordering list'!$A$3:$A$832,0)),4)="1.3 ",LEFT(INDEX('2 Diag Ordering list'!$A$3:$A$832,MATCH('Calculations - Diagnostics'!$H52,'2 Diag Ordering list'!$A$3:$A$832,0)),4)="1.4 ",LEFT(INDEX('2 Diag Ordering list'!$A$3:$A$832,MATCH('Calculations - Diagnostics'!$H52,'2 Diag Ordering list'!$A$3:$A$832,0)),4)="1.5 ",LEFT(INDEX('2 Diag Ordering list'!$A$3:$A$832,MATCH('Calculations - Diagnostics'!$H52,'2 Diag Ordering list'!$A$3:$A$832,0)),4)="1.6 ",LEFT(INDEX('2 Diag Ordering list'!$A$3:$A$832,MATCH('Calculations - Diagnostics'!$H52,'2 Diag Ordering list'!$A$3:$A$832,0)),4)="2.1 ",LEFT(INDEX('2 Diag Ordering list'!$A$3:$A$832,MATCH('Calculations - Diagnostics'!$H52,'2 Diag Ordering list'!$A$3:$A$832,0)),4)="3.1 ",LEFT(INDEX('2 Diag Ordering list'!$A$3:$A$832,MATCH('Calculations - Diagnostics'!$H52,'2 Diag Ordering list'!$A$3:$A$832,0)),4)="4.1 ",LEFT(INDEX('2 Diag Ordering list'!$A$3:$A$832,MATCH('Calculations - Diagnostics'!$H52,'2 Diag Ordering list'!$A$3:$A$832,0)),4)="4.2 ",LEFT(INDEX('2 Diag Ordering list'!$A$3:$A$832,MATCH('Calculations - Diagnostics'!$H52,'2 Diag Ordering list'!$A$3:$A$832,0)),4)="5.1 ",LEFT(INDEX('2 Diag Ordering list'!$A$3:$A$832,MATCH('Calculations - Diagnostics'!$H52,'2 Diag Ordering list'!$A$3:$A$832,0)),4)="5.2 ",LEFT(INDEX('2 Diag Ordering list'!$A$3:$A$832,MATCH('Calculations - Diagnostics'!$H52,'2 Diag Ordering list'!$A$3:$A$832,0)),4)="5.3 ",LEFT(INDEX('2 Diag Ordering list'!$A$3:$A$832,MATCH('Calculations - Diagnostics'!$H52,'2 Diag Ordering list'!$A$3:$A$832,0)),4)="6.1 ",LEFT(INDEX('2 Diag Ordering list'!$A$3:$A$832,MATCH('Calculations - Diagnostics'!$H52,'2 Diag Ordering list'!$A$3:$A$832,0)),4)="6.2 ",LEFT(INDEX('2 Diag Ordering list'!$A$3:$A$832,MATCH('Calculations - Diagnostics'!$H52,'2 Diag Ordering list'!$A$3:$A$832,0)),4)="6.3 ",LEFT(INDEX('2 Diag Ordering list'!$A$3:$A$832,MATCH('Calculations - Diagnostics'!$H52,'2 Diag Ordering list'!$A$3:$A$832,0)),4)="6.4 ",LEFT(INDEX('2 Diag Ordering list'!$A$3:$A$832,MATCH('Calculations - Diagnostics'!$H52,'2 Diag Ordering list'!$A$3:$A$832,0)),4)="7.1 "),HYPERLINK("#"&amp;CELL("address",INDEX('2 Diag Ordering list'!$A$3:$A$832,MATCH('Calculations - Diagnostics'!$H52,'2 Diag Ordering list'!$A$3:$A$832,0))),INDEX('2 Diag Ordering list'!$A$3:$A$832,MATCH('Calculations - Diagnostics'!$H52,'2 Diag Ordering list'!$A$3:$A$832,0))),"")</f>
        <v/>
      </c>
      <c r="C17" s="641" t="str">
        <f t="array" aca="1" ref="C17" ca="1">IF(AND(A17="",B17=""),HYPERLINK("#"&amp;CELL("address",INDEX('2 Diag Ordering list'!$A$3:$A$832,MATCH('Calculations - Diagnostics'!$H52,'2 Diag Ordering list'!$A$3:$A$832,0))),INDEX('2 Diag Ordering list'!$A$3:$A$832,MATCH('Calculations - Diagnostics'!$H52,'2 Diag Ordering list'!$A$3:$A$832,0))),"")</f>
        <v>1.1.14 GeneXpert services for 6 &amp; 10 Color</v>
      </c>
    </row>
    <row r="18" spans="1:3" ht="17.100000000000001" customHeight="1" x14ac:dyDescent="0.2">
      <c r="A18" s="828" t="str">
        <f t="array" aca="1" ref="A18" ca="1">IF(OR(LEFT(INDEX('2 Diag Ordering list'!$A$3:$A$832,MATCH('Calculations - Diagnostics'!$H53,'2 Diag Ordering list'!$A$3:$A$832,0)),3)="1. ",LEFT(INDEX('2 Diag Ordering list'!$A$3:$A$832,MATCH('Calculations - Diagnostics'!$H53,'2 Diag Ordering list'!$A$3:$A$832,0)),3)="2. ",LEFT(INDEX('2 Diag Ordering list'!$A$3:$A$832,MATCH('Calculations - Diagnostics'!$H53,'2 Diag Ordering list'!$A$3:$A$832,0)),3)="3. ",LEFT(INDEX('2 Diag Ordering list'!$A$3:$A$832,MATCH('Calculations - Diagnostics'!$H53,'2 Diag Ordering list'!$A$3:$A$832,0)),3)="4. ",LEFT(INDEX('2 Diag Ordering list'!$A$3:$A$832,MATCH('Calculations - Diagnostics'!$H53,'2 Diag Ordering list'!$A$3:$A$832,0)),3)="5. ",LEFT(INDEX('2 Diag Ordering list'!$A$3:$A$832,MATCH('Calculations - Diagnostics'!$H53,'2 Diag Ordering list'!$A$3:$A$832,0)),3)="6. ",LEFT(INDEX('2 Diag Ordering list'!$A$3:$A$832,MATCH('Calculations - Diagnostics'!$H53,'2 Diag Ordering list'!$A$3:$A$832,0)),3)="7. ",LEFT(INDEX('2 Diag Ordering list'!$A$3:$A$832,MATCH('Calculations - Diagnostics'!$H53,'2 Diag Ordering list'!$A$3:$A$832,0)),3)="8. ",LEFT(INDEX('2 Diag Ordering list'!$A$3:$A$832,MATCH('Calculations - Diagnostics'!$H53,'2 Diag Ordering list'!$A$3:$A$832,0)),3)="9. "),
HYPERLINK("#"&amp;CELL("address",INDEX('2 Diag Ordering list'!$A$3:$A$832,MATCH('Calculations - Diagnostics'!$H53,'2 Diag Ordering list'!$A$3:$A$832,0))),INDEX('2 Diag Ordering list'!$A$3:$A$832,MATCH('Calculations - Diagnostics'!$H53,'2 Diag Ordering list'!$A$3:$A$832,0))),"")</f>
        <v/>
      </c>
      <c r="B18" s="912" t="str">
        <f t="array" aca="1" ref="B18" ca="1">IF(OR(LEFT(INDEX('2 Diag Ordering list'!$A$3:$A$832,MATCH('Calculations - Diagnostics'!$H53,'2 Diag Ordering list'!$A$3:$A$832,0)),4)="1.1 ",LEFT(INDEX('2 Diag Ordering list'!$A$3:$A$832,MATCH('Calculations - Diagnostics'!$H53,'2 Diag Ordering list'!$A$3:$A$832,0)),4)="1.2 ",LEFT(INDEX('2 Diag Ordering list'!$A$3:$A$832,MATCH('Calculations - Diagnostics'!$H53,'2 Diag Ordering list'!$A$3:$A$832,0)),4)="1.3 ",LEFT(INDEX('2 Diag Ordering list'!$A$3:$A$832,MATCH('Calculations - Diagnostics'!$H53,'2 Diag Ordering list'!$A$3:$A$832,0)),4)="1.4 ",LEFT(INDEX('2 Diag Ordering list'!$A$3:$A$832,MATCH('Calculations - Diagnostics'!$H53,'2 Diag Ordering list'!$A$3:$A$832,0)),4)="1.5 ",LEFT(INDEX('2 Diag Ordering list'!$A$3:$A$832,MATCH('Calculations - Diagnostics'!$H53,'2 Diag Ordering list'!$A$3:$A$832,0)),4)="1.6 ",LEFT(INDEX('2 Diag Ordering list'!$A$3:$A$832,MATCH('Calculations - Diagnostics'!$H53,'2 Diag Ordering list'!$A$3:$A$832,0)),4)="2.1 ",LEFT(INDEX('2 Diag Ordering list'!$A$3:$A$832,MATCH('Calculations - Diagnostics'!$H53,'2 Diag Ordering list'!$A$3:$A$832,0)),4)="3.1 ",LEFT(INDEX('2 Diag Ordering list'!$A$3:$A$832,MATCH('Calculations - Diagnostics'!$H53,'2 Diag Ordering list'!$A$3:$A$832,0)),4)="4.1 ",LEFT(INDEX('2 Diag Ordering list'!$A$3:$A$832,MATCH('Calculations - Diagnostics'!$H53,'2 Diag Ordering list'!$A$3:$A$832,0)),4)="4.2 ",LEFT(INDEX('2 Diag Ordering list'!$A$3:$A$832,MATCH('Calculations - Diagnostics'!$H53,'2 Diag Ordering list'!$A$3:$A$832,0)),4)="5.1 ",LEFT(INDEX('2 Diag Ordering list'!$A$3:$A$832,MATCH('Calculations - Diagnostics'!$H53,'2 Diag Ordering list'!$A$3:$A$832,0)),4)="5.2 ",LEFT(INDEX('2 Diag Ordering list'!$A$3:$A$832,MATCH('Calculations - Diagnostics'!$H53,'2 Diag Ordering list'!$A$3:$A$832,0)),4)="5.3 ",LEFT(INDEX('2 Diag Ordering list'!$A$3:$A$832,MATCH('Calculations - Diagnostics'!$H53,'2 Diag Ordering list'!$A$3:$A$832,0)),4)="6.1 ",LEFT(INDEX('2 Diag Ordering list'!$A$3:$A$832,MATCH('Calculations - Diagnostics'!$H53,'2 Diag Ordering list'!$A$3:$A$832,0)),4)="6.2 ",LEFT(INDEX('2 Diag Ordering list'!$A$3:$A$832,MATCH('Calculations - Diagnostics'!$H53,'2 Diag Ordering list'!$A$3:$A$832,0)),4)="6.3 ",LEFT(INDEX('2 Diag Ordering list'!$A$3:$A$832,MATCH('Calculations - Diagnostics'!$H53,'2 Diag Ordering list'!$A$3:$A$832,0)),4)="6.4 ",LEFT(INDEX('2 Diag Ordering list'!$A$3:$A$832,MATCH('Calculations - Diagnostics'!$H53,'2 Diag Ordering list'!$A$3:$A$832,0)),4)="7.1 "),HYPERLINK("#"&amp;CELL("address",INDEX('2 Diag Ordering list'!$A$3:$A$832,MATCH('Calculations - Diagnostics'!$H53,'2 Diag Ordering list'!$A$3:$A$832,0))),INDEX('2 Diag Ordering list'!$A$3:$A$832,MATCH('Calculations - Diagnostics'!$H53,'2 Diag Ordering list'!$A$3:$A$832,0))),"")</f>
        <v>1.2 RAPID ANTIGEN DETECTION</v>
      </c>
      <c r="C18" s="641" t="str">
        <f t="array" aca="1" ref="C18" ca="1">IF(AND(A18="",B18=""),HYPERLINK("#"&amp;CELL("address",INDEX('2 Diag Ordering list'!$A$3:$A$832,MATCH('Calculations - Diagnostics'!$H53,'2 Diag Ordering list'!$A$3:$A$832,0))),INDEX('2 Diag Ordering list'!$A$3:$A$832,MATCH('Calculations - Diagnostics'!$H53,'2 Diag Ordering list'!$A$3:$A$832,0))),"")</f>
        <v/>
      </c>
    </row>
    <row r="19" spans="1:3" ht="17.100000000000001" customHeight="1" x14ac:dyDescent="0.2">
      <c r="A19" s="828" t="str">
        <f t="array" aca="1" ref="A19" ca="1">IF(OR(LEFT(INDEX('2 Diag Ordering list'!$A$3:$A$832,MATCH('Calculations - Diagnostics'!$H54,'2 Diag Ordering list'!$A$3:$A$832,0)),3)="1. ",LEFT(INDEX('2 Diag Ordering list'!$A$3:$A$832,MATCH('Calculations - Diagnostics'!$H54,'2 Diag Ordering list'!$A$3:$A$832,0)),3)="2. ",LEFT(INDEX('2 Diag Ordering list'!$A$3:$A$832,MATCH('Calculations - Diagnostics'!$H54,'2 Diag Ordering list'!$A$3:$A$832,0)),3)="3. ",LEFT(INDEX('2 Diag Ordering list'!$A$3:$A$832,MATCH('Calculations - Diagnostics'!$H54,'2 Diag Ordering list'!$A$3:$A$832,0)),3)="4. ",LEFT(INDEX('2 Diag Ordering list'!$A$3:$A$832,MATCH('Calculations - Diagnostics'!$H54,'2 Diag Ordering list'!$A$3:$A$832,0)),3)="5. ",LEFT(INDEX('2 Diag Ordering list'!$A$3:$A$832,MATCH('Calculations - Diagnostics'!$H54,'2 Diag Ordering list'!$A$3:$A$832,0)),3)="6. ",LEFT(INDEX('2 Diag Ordering list'!$A$3:$A$832,MATCH('Calculations - Diagnostics'!$H54,'2 Diag Ordering list'!$A$3:$A$832,0)),3)="7. ",LEFT(INDEX('2 Diag Ordering list'!$A$3:$A$832,MATCH('Calculations - Diagnostics'!$H54,'2 Diag Ordering list'!$A$3:$A$832,0)),3)="8. ",LEFT(INDEX('2 Diag Ordering list'!$A$3:$A$832,MATCH('Calculations - Diagnostics'!$H54,'2 Diag Ordering list'!$A$3:$A$832,0)),3)="9. "),
HYPERLINK("#"&amp;CELL("address",INDEX('2 Diag Ordering list'!$A$3:$A$832,MATCH('Calculations - Diagnostics'!$H54,'2 Diag Ordering list'!$A$3:$A$832,0))),INDEX('2 Diag Ordering list'!$A$3:$A$832,MATCH('Calculations - Diagnostics'!$H54,'2 Diag Ordering list'!$A$3:$A$832,0))),"")</f>
        <v/>
      </c>
      <c r="B19" s="912" t="str">
        <f t="array" aca="1" ref="B19" ca="1">IF(OR(LEFT(INDEX('2 Diag Ordering list'!$A$3:$A$832,MATCH('Calculations - Diagnostics'!$H54,'2 Diag Ordering list'!$A$3:$A$832,0)),4)="1.1 ",LEFT(INDEX('2 Diag Ordering list'!$A$3:$A$832,MATCH('Calculations - Diagnostics'!$H54,'2 Diag Ordering list'!$A$3:$A$832,0)),4)="1.2 ",LEFT(INDEX('2 Diag Ordering list'!$A$3:$A$832,MATCH('Calculations - Diagnostics'!$H54,'2 Diag Ordering list'!$A$3:$A$832,0)),4)="1.3 ",LEFT(INDEX('2 Diag Ordering list'!$A$3:$A$832,MATCH('Calculations - Diagnostics'!$H54,'2 Diag Ordering list'!$A$3:$A$832,0)),4)="1.4 ",LEFT(INDEX('2 Diag Ordering list'!$A$3:$A$832,MATCH('Calculations - Diagnostics'!$H54,'2 Diag Ordering list'!$A$3:$A$832,0)),4)="1.5 ",LEFT(INDEX('2 Diag Ordering list'!$A$3:$A$832,MATCH('Calculations - Diagnostics'!$H54,'2 Diag Ordering list'!$A$3:$A$832,0)),4)="1.6 ",LEFT(INDEX('2 Diag Ordering list'!$A$3:$A$832,MATCH('Calculations - Diagnostics'!$H54,'2 Diag Ordering list'!$A$3:$A$832,0)),4)="2.1 ",LEFT(INDEX('2 Diag Ordering list'!$A$3:$A$832,MATCH('Calculations - Diagnostics'!$H54,'2 Diag Ordering list'!$A$3:$A$832,0)),4)="3.1 ",LEFT(INDEX('2 Diag Ordering list'!$A$3:$A$832,MATCH('Calculations - Diagnostics'!$H54,'2 Diag Ordering list'!$A$3:$A$832,0)),4)="4.1 ",LEFT(INDEX('2 Diag Ordering list'!$A$3:$A$832,MATCH('Calculations - Diagnostics'!$H54,'2 Diag Ordering list'!$A$3:$A$832,0)),4)="4.2 ",LEFT(INDEX('2 Diag Ordering list'!$A$3:$A$832,MATCH('Calculations - Diagnostics'!$H54,'2 Diag Ordering list'!$A$3:$A$832,0)),4)="5.1 ",LEFT(INDEX('2 Diag Ordering list'!$A$3:$A$832,MATCH('Calculations - Diagnostics'!$H54,'2 Diag Ordering list'!$A$3:$A$832,0)),4)="5.2 ",LEFT(INDEX('2 Diag Ordering list'!$A$3:$A$832,MATCH('Calculations - Diagnostics'!$H54,'2 Diag Ordering list'!$A$3:$A$832,0)),4)="5.3 ",LEFT(INDEX('2 Diag Ordering list'!$A$3:$A$832,MATCH('Calculations - Diagnostics'!$H54,'2 Diag Ordering list'!$A$3:$A$832,0)),4)="6.1 ",LEFT(INDEX('2 Diag Ordering list'!$A$3:$A$832,MATCH('Calculations - Diagnostics'!$H54,'2 Diag Ordering list'!$A$3:$A$832,0)),4)="6.2 ",LEFT(INDEX('2 Diag Ordering list'!$A$3:$A$832,MATCH('Calculations - Diagnostics'!$H54,'2 Diag Ordering list'!$A$3:$A$832,0)),4)="6.3 ",LEFT(INDEX('2 Diag Ordering list'!$A$3:$A$832,MATCH('Calculations - Diagnostics'!$H54,'2 Diag Ordering list'!$A$3:$A$832,0)),4)="6.4 ",LEFT(INDEX('2 Diag Ordering list'!$A$3:$A$832,MATCH('Calculations - Diagnostics'!$H54,'2 Diag Ordering list'!$A$3:$A$832,0)),4)="7.1 "),HYPERLINK("#"&amp;CELL("address",INDEX('2 Diag Ordering list'!$A$3:$A$832,MATCH('Calculations - Diagnostics'!$H54,'2 Diag Ordering list'!$A$3:$A$832,0))),INDEX('2 Diag Ordering list'!$A$3:$A$832,MATCH('Calculations - Diagnostics'!$H54,'2 Diag Ordering list'!$A$3:$A$832,0))),"")</f>
        <v/>
      </c>
      <c r="C19" s="639" t="str">
        <f t="array" aca="1" ref="C19" ca="1">IF(AND(A19="",B19=""),HYPERLINK("#"&amp;CELL("address",INDEX('2 Diag Ordering list'!$A$3:$A$832,MATCH('Calculations - Diagnostics'!$H54,'2 Diag Ordering list'!$A$3:$A$832,0))),INDEX('2 Diag Ordering list'!$A$3:$A$832,MATCH('Calculations - Diagnostics'!$H54,'2 Diag Ordering list'!$A$3:$A$832,0))),"")</f>
        <v>1.2.1 Rapid antigen detection tests (LAM)</v>
      </c>
    </row>
    <row r="20" spans="1:3" ht="17.100000000000001" customHeight="1" x14ac:dyDescent="0.2">
      <c r="A20" s="828" t="str">
        <f t="array" aca="1" ref="A20" ca="1">IF(OR(LEFT(INDEX('2 Diag Ordering list'!$A$3:$A$832,MATCH('Calculations - Diagnostics'!$H55,'2 Diag Ordering list'!$A$3:$A$832,0)),3)="1. ",LEFT(INDEX('2 Diag Ordering list'!$A$3:$A$832,MATCH('Calculations - Diagnostics'!$H55,'2 Diag Ordering list'!$A$3:$A$832,0)),3)="2. ",LEFT(INDEX('2 Diag Ordering list'!$A$3:$A$832,MATCH('Calculations - Diagnostics'!$H55,'2 Diag Ordering list'!$A$3:$A$832,0)),3)="3. ",LEFT(INDEX('2 Diag Ordering list'!$A$3:$A$832,MATCH('Calculations - Diagnostics'!$H55,'2 Diag Ordering list'!$A$3:$A$832,0)),3)="4. ",LEFT(INDEX('2 Diag Ordering list'!$A$3:$A$832,MATCH('Calculations - Diagnostics'!$H55,'2 Diag Ordering list'!$A$3:$A$832,0)),3)="5. ",LEFT(INDEX('2 Diag Ordering list'!$A$3:$A$832,MATCH('Calculations - Diagnostics'!$H55,'2 Diag Ordering list'!$A$3:$A$832,0)),3)="6. ",LEFT(INDEX('2 Diag Ordering list'!$A$3:$A$832,MATCH('Calculations - Diagnostics'!$H55,'2 Diag Ordering list'!$A$3:$A$832,0)),3)="7. ",LEFT(INDEX('2 Diag Ordering list'!$A$3:$A$832,MATCH('Calculations - Diagnostics'!$H55,'2 Diag Ordering list'!$A$3:$A$832,0)),3)="8. ",LEFT(INDEX('2 Diag Ordering list'!$A$3:$A$832,MATCH('Calculations - Diagnostics'!$H55,'2 Diag Ordering list'!$A$3:$A$832,0)),3)="9. "),
HYPERLINK("#"&amp;CELL("address",INDEX('2 Diag Ordering list'!$A$3:$A$832,MATCH('Calculations - Diagnostics'!$H55,'2 Diag Ordering list'!$A$3:$A$832,0))),INDEX('2 Diag Ordering list'!$A$3:$A$832,MATCH('Calculations - Diagnostics'!$H55,'2 Diag Ordering list'!$A$3:$A$832,0))),"")</f>
        <v/>
      </c>
      <c r="B20" s="912" t="str">
        <f t="array" aca="1" ref="B20" ca="1">IF(OR(LEFT(INDEX('2 Diag Ordering list'!$A$3:$A$832,MATCH('Calculations - Diagnostics'!$H55,'2 Diag Ordering list'!$A$3:$A$832,0)),4)="1.1 ",LEFT(INDEX('2 Diag Ordering list'!$A$3:$A$832,MATCH('Calculations - Diagnostics'!$H55,'2 Diag Ordering list'!$A$3:$A$832,0)),4)="1.2 ",LEFT(INDEX('2 Diag Ordering list'!$A$3:$A$832,MATCH('Calculations - Diagnostics'!$H55,'2 Diag Ordering list'!$A$3:$A$832,0)),4)="1.3 ",LEFT(INDEX('2 Diag Ordering list'!$A$3:$A$832,MATCH('Calculations - Diagnostics'!$H55,'2 Diag Ordering list'!$A$3:$A$832,0)),4)="1.4 ",LEFT(INDEX('2 Diag Ordering list'!$A$3:$A$832,MATCH('Calculations - Diagnostics'!$H55,'2 Diag Ordering list'!$A$3:$A$832,0)),4)="1.5 ",LEFT(INDEX('2 Diag Ordering list'!$A$3:$A$832,MATCH('Calculations - Diagnostics'!$H55,'2 Diag Ordering list'!$A$3:$A$832,0)),4)="1.6 ",LEFT(INDEX('2 Diag Ordering list'!$A$3:$A$832,MATCH('Calculations - Diagnostics'!$H55,'2 Diag Ordering list'!$A$3:$A$832,0)),4)="2.1 ",LEFT(INDEX('2 Diag Ordering list'!$A$3:$A$832,MATCH('Calculations - Diagnostics'!$H55,'2 Diag Ordering list'!$A$3:$A$832,0)),4)="3.1 ",LEFT(INDEX('2 Diag Ordering list'!$A$3:$A$832,MATCH('Calculations - Diagnostics'!$H55,'2 Diag Ordering list'!$A$3:$A$832,0)),4)="4.1 ",LEFT(INDEX('2 Diag Ordering list'!$A$3:$A$832,MATCH('Calculations - Diagnostics'!$H55,'2 Diag Ordering list'!$A$3:$A$832,0)),4)="4.2 ",LEFT(INDEX('2 Diag Ordering list'!$A$3:$A$832,MATCH('Calculations - Diagnostics'!$H55,'2 Diag Ordering list'!$A$3:$A$832,0)),4)="5.1 ",LEFT(INDEX('2 Diag Ordering list'!$A$3:$A$832,MATCH('Calculations - Diagnostics'!$H55,'2 Diag Ordering list'!$A$3:$A$832,0)),4)="5.2 ",LEFT(INDEX('2 Diag Ordering list'!$A$3:$A$832,MATCH('Calculations - Diagnostics'!$H55,'2 Diag Ordering list'!$A$3:$A$832,0)),4)="5.3 ",LEFT(INDEX('2 Diag Ordering list'!$A$3:$A$832,MATCH('Calculations - Diagnostics'!$H55,'2 Diag Ordering list'!$A$3:$A$832,0)),4)="6.1 ",LEFT(INDEX('2 Diag Ordering list'!$A$3:$A$832,MATCH('Calculations - Diagnostics'!$H55,'2 Diag Ordering list'!$A$3:$A$832,0)),4)="6.2 ",LEFT(INDEX('2 Diag Ordering list'!$A$3:$A$832,MATCH('Calculations - Diagnostics'!$H55,'2 Diag Ordering list'!$A$3:$A$832,0)),4)="6.3 ",LEFT(INDEX('2 Diag Ordering list'!$A$3:$A$832,MATCH('Calculations - Diagnostics'!$H55,'2 Diag Ordering list'!$A$3:$A$832,0)),4)="6.4 ",LEFT(INDEX('2 Diag Ordering list'!$A$3:$A$832,MATCH('Calculations - Diagnostics'!$H55,'2 Diag Ordering list'!$A$3:$A$832,0)),4)="7.1 "),HYPERLINK("#"&amp;CELL("address",INDEX('2 Diag Ordering list'!$A$3:$A$832,MATCH('Calculations - Diagnostics'!$H55,'2 Diag Ordering list'!$A$3:$A$832,0))),INDEX('2 Diag Ordering list'!$A$3:$A$832,MATCH('Calculations - Diagnostics'!$H55,'2 Diag Ordering list'!$A$3:$A$832,0))),"")</f>
        <v>1.3 SMEAR MICROSCOPY</v>
      </c>
      <c r="C20" s="641" t="str">
        <f t="array" aca="1" ref="C20" ca="1">IF(AND(A20="",B20=""),HYPERLINK("#"&amp;CELL("address",INDEX('2 Diag Ordering list'!$A$3:$A$832,MATCH('Calculations - Diagnostics'!$H55,'2 Diag Ordering list'!$A$3:$A$832,0))),INDEX('2 Diag Ordering list'!$A$3:$A$832,MATCH('Calculations - Diagnostics'!$H55,'2 Diag Ordering list'!$A$3:$A$832,0))),"")</f>
        <v/>
      </c>
    </row>
    <row r="21" spans="1:3" ht="17.100000000000001" customHeight="1" x14ac:dyDescent="0.2">
      <c r="A21" s="828" t="str">
        <f t="array" aca="1" ref="A21" ca="1">IF(OR(LEFT(INDEX('2 Diag Ordering list'!$A$3:$A$832,MATCH('Calculations - Diagnostics'!$H56,'2 Diag Ordering list'!$A$3:$A$832,0)),3)="1. ",LEFT(INDEX('2 Diag Ordering list'!$A$3:$A$832,MATCH('Calculations - Diagnostics'!$H56,'2 Diag Ordering list'!$A$3:$A$832,0)),3)="2. ",LEFT(INDEX('2 Diag Ordering list'!$A$3:$A$832,MATCH('Calculations - Diagnostics'!$H56,'2 Diag Ordering list'!$A$3:$A$832,0)),3)="3. ",LEFT(INDEX('2 Diag Ordering list'!$A$3:$A$832,MATCH('Calculations - Diagnostics'!$H56,'2 Diag Ordering list'!$A$3:$A$832,0)),3)="4. ",LEFT(INDEX('2 Diag Ordering list'!$A$3:$A$832,MATCH('Calculations - Diagnostics'!$H56,'2 Diag Ordering list'!$A$3:$A$832,0)),3)="5. ",LEFT(INDEX('2 Diag Ordering list'!$A$3:$A$832,MATCH('Calculations - Diagnostics'!$H56,'2 Diag Ordering list'!$A$3:$A$832,0)),3)="6. ",LEFT(INDEX('2 Diag Ordering list'!$A$3:$A$832,MATCH('Calculations - Diagnostics'!$H56,'2 Diag Ordering list'!$A$3:$A$832,0)),3)="7. ",LEFT(INDEX('2 Diag Ordering list'!$A$3:$A$832,MATCH('Calculations - Diagnostics'!$H56,'2 Diag Ordering list'!$A$3:$A$832,0)),3)="8. ",LEFT(INDEX('2 Diag Ordering list'!$A$3:$A$832,MATCH('Calculations - Diagnostics'!$H56,'2 Diag Ordering list'!$A$3:$A$832,0)),3)="9. "),
HYPERLINK("#"&amp;CELL("address",INDEX('2 Diag Ordering list'!$A$3:$A$832,MATCH('Calculations - Diagnostics'!$H56,'2 Diag Ordering list'!$A$3:$A$832,0))),INDEX('2 Diag Ordering list'!$A$3:$A$832,MATCH('Calculations - Diagnostics'!$H56,'2 Diag Ordering list'!$A$3:$A$832,0))),"")</f>
        <v/>
      </c>
      <c r="B21" s="912" t="str">
        <f t="array" aca="1" ref="B21" ca="1">IF(OR(LEFT(INDEX('2 Diag Ordering list'!$A$3:$A$832,MATCH('Calculations - Diagnostics'!$H56,'2 Diag Ordering list'!$A$3:$A$832,0)),4)="1.1 ",LEFT(INDEX('2 Diag Ordering list'!$A$3:$A$832,MATCH('Calculations - Diagnostics'!$H56,'2 Diag Ordering list'!$A$3:$A$832,0)),4)="1.2 ",LEFT(INDEX('2 Diag Ordering list'!$A$3:$A$832,MATCH('Calculations - Diagnostics'!$H56,'2 Diag Ordering list'!$A$3:$A$832,0)),4)="1.3 ",LEFT(INDEX('2 Diag Ordering list'!$A$3:$A$832,MATCH('Calculations - Diagnostics'!$H56,'2 Diag Ordering list'!$A$3:$A$832,0)),4)="1.4 ",LEFT(INDEX('2 Diag Ordering list'!$A$3:$A$832,MATCH('Calculations - Diagnostics'!$H56,'2 Diag Ordering list'!$A$3:$A$832,0)),4)="1.5 ",LEFT(INDEX('2 Diag Ordering list'!$A$3:$A$832,MATCH('Calculations - Diagnostics'!$H56,'2 Diag Ordering list'!$A$3:$A$832,0)),4)="1.6 ",LEFT(INDEX('2 Diag Ordering list'!$A$3:$A$832,MATCH('Calculations - Diagnostics'!$H56,'2 Diag Ordering list'!$A$3:$A$832,0)),4)="2.1 ",LEFT(INDEX('2 Diag Ordering list'!$A$3:$A$832,MATCH('Calculations - Diagnostics'!$H56,'2 Diag Ordering list'!$A$3:$A$832,0)),4)="3.1 ",LEFT(INDEX('2 Diag Ordering list'!$A$3:$A$832,MATCH('Calculations - Diagnostics'!$H56,'2 Diag Ordering list'!$A$3:$A$832,0)),4)="4.1 ",LEFT(INDEX('2 Diag Ordering list'!$A$3:$A$832,MATCH('Calculations - Diagnostics'!$H56,'2 Diag Ordering list'!$A$3:$A$832,0)),4)="4.2 ",LEFT(INDEX('2 Diag Ordering list'!$A$3:$A$832,MATCH('Calculations - Diagnostics'!$H56,'2 Diag Ordering list'!$A$3:$A$832,0)),4)="5.1 ",LEFT(INDEX('2 Diag Ordering list'!$A$3:$A$832,MATCH('Calculations - Diagnostics'!$H56,'2 Diag Ordering list'!$A$3:$A$832,0)),4)="5.2 ",LEFT(INDEX('2 Diag Ordering list'!$A$3:$A$832,MATCH('Calculations - Diagnostics'!$H56,'2 Diag Ordering list'!$A$3:$A$832,0)),4)="5.3 ",LEFT(INDEX('2 Diag Ordering list'!$A$3:$A$832,MATCH('Calculations - Diagnostics'!$H56,'2 Diag Ordering list'!$A$3:$A$832,0)),4)="6.1 ",LEFT(INDEX('2 Diag Ordering list'!$A$3:$A$832,MATCH('Calculations - Diagnostics'!$H56,'2 Diag Ordering list'!$A$3:$A$832,0)),4)="6.2 ",LEFT(INDEX('2 Diag Ordering list'!$A$3:$A$832,MATCH('Calculations - Diagnostics'!$H56,'2 Diag Ordering list'!$A$3:$A$832,0)),4)="6.3 ",LEFT(INDEX('2 Diag Ordering list'!$A$3:$A$832,MATCH('Calculations - Diagnostics'!$H56,'2 Diag Ordering list'!$A$3:$A$832,0)),4)="6.4 ",LEFT(INDEX('2 Diag Ordering list'!$A$3:$A$832,MATCH('Calculations - Diagnostics'!$H56,'2 Diag Ordering list'!$A$3:$A$832,0)),4)="7.1 "),HYPERLINK("#"&amp;CELL("address",INDEX('2 Diag Ordering list'!$A$3:$A$832,MATCH('Calculations - Diagnostics'!$H56,'2 Diag Ordering list'!$A$3:$A$832,0))),INDEX('2 Diag Ordering list'!$A$3:$A$832,MATCH('Calculations - Diagnostics'!$H56,'2 Diag Ordering list'!$A$3:$A$832,0))),"")</f>
        <v/>
      </c>
      <c r="C21" s="640" t="str">
        <f t="array" aca="1" ref="C21" ca="1">IF(AND(A21="",B21=""),HYPERLINK("#"&amp;CELL("address",INDEX('2 Diag Ordering list'!$A$3:$A$832,MATCH('Calculations - Diagnostics'!$H56,'2 Diag Ordering list'!$A$3:$A$832,0))),INDEX('2 Diag Ordering list'!$A$3:$A$832,MATCH('Calculations - Diagnostics'!$H56,'2 Diag Ordering list'!$A$3:$A$832,0))),"")</f>
        <v>1.3.1 Smear microscopy kits</v>
      </c>
    </row>
    <row r="22" spans="1:3" ht="17.100000000000001" customHeight="1" x14ac:dyDescent="0.2">
      <c r="A22" s="828" t="str">
        <f t="array" aca="1" ref="A22" ca="1">IF(OR(LEFT(INDEX('2 Diag Ordering list'!$A$3:$A$832,MATCH('Calculations - Diagnostics'!$H57,'2 Diag Ordering list'!$A$3:$A$832,0)),3)="1. ",LEFT(INDEX('2 Diag Ordering list'!$A$3:$A$832,MATCH('Calculations - Diagnostics'!$H57,'2 Diag Ordering list'!$A$3:$A$832,0)),3)="2. ",LEFT(INDEX('2 Diag Ordering list'!$A$3:$A$832,MATCH('Calculations - Diagnostics'!$H57,'2 Diag Ordering list'!$A$3:$A$832,0)),3)="3. ",LEFT(INDEX('2 Diag Ordering list'!$A$3:$A$832,MATCH('Calculations - Diagnostics'!$H57,'2 Diag Ordering list'!$A$3:$A$832,0)),3)="4. ",LEFT(INDEX('2 Diag Ordering list'!$A$3:$A$832,MATCH('Calculations - Diagnostics'!$H57,'2 Diag Ordering list'!$A$3:$A$832,0)),3)="5. ",LEFT(INDEX('2 Diag Ordering list'!$A$3:$A$832,MATCH('Calculations - Diagnostics'!$H57,'2 Diag Ordering list'!$A$3:$A$832,0)),3)="6. ",LEFT(INDEX('2 Diag Ordering list'!$A$3:$A$832,MATCH('Calculations - Diagnostics'!$H57,'2 Diag Ordering list'!$A$3:$A$832,0)),3)="7. ",LEFT(INDEX('2 Diag Ordering list'!$A$3:$A$832,MATCH('Calculations - Diagnostics'!$H57,'2 Diag Ordering list'!$A$3:$A$832,0)),3)="8. ",LEFT(INDEX('2 Diag Ordering list'!$A$3:$A$832,MATCH('Calculations - Diagnostics'!$H57,'2 Diag Ordering list'!$A$3:$A$832,0)),3)="9. "),
HYPERLINK("#"&amp;CELL("address",INDEX('2 Diag Ordering list'!$A$3:$A$832,MATCH('Calculations - Diagnostics'!$H57,'2 Diag Ordering list'!$A$3:$A$832,0))),INDEX('2 Diag Ordering list'!$A$3:$A$832,MATCH('Calculations - Diagnostics'!$H57,'2 Diag Ordering list'!$A$3:$A$832,0))),"")</f>
        <v/>
      </c>
      <c r="B22" s="912" t="str">
        <f t="array" aca="1" ref="B22" ca="1">IF(OR(LEFT(INDEX('2 Diag Ordering list'!$A$3:$A$832,MATCH('Calculations - Diagnostics'!$H57,'2 Diag Ordering list'!$A$3:$A$832,0)),4)="1.1 ",LEFT(INDEX('2 Diag Ordering list'!$A$3:$A$832,MATCH('Calculations - Diagnostics'!$H57,'2 Diag Ordering list'!$A$3:$A$832,0)),4)="1.2 ",LEFT(INDEX('2 Diag Ordering list'!$A$3:$A$832,MATCH('Calculations - Diagnostics'!$H57,'2 Diag Ordering list'!$A$3:$A$832,0)),4)="1.3 ",LEFT(INDEX('2 Diag Ordering list'!$A$3:$A$832,MATCH('Calculations - Diagnostics'!$H57,'2 Diag Ordering list'!$A$3:$A$832,0)),4)="1.4 ",LEFT(INDEX('2 Diag Ordering list'!$A$3:$A$832,MATCH('Calculations - Diagnostics'!$H57,'2 Diag Ordering list'!$A$3:$A$832,0)),4)="1.5 ",LEFT(INDEX('2 Diag Ordering list'!$A$3:$A$832,MATCH('Calculations - Diagnostics'!$H57,'2 Diag Ordering list'!$A$3:$A$832,0)),4)="1.6 ",LEFT(INDEX('2 Diag Ordering list'!$A$3:$A$832,MATCH('Calculations - Diagnostics'!$H57,'2 Diag Ordering list'!$A$3:$A$832,0)),4)="2.1 ",LEFT(INDEX('2 Diag Ordering list'!$A$3:$A$832,MATCH('Calculations - Diagnostics'!$H57,'2 Diag Ordering list'!$A$3:$A$832,0)),4)="3.1 ",LEFT(INDEX('2 Diag Ordering list'!$A$3:$A$832,MATCH('Calculations - Diagnostics'!$H57,'2 Diag Ordering list'!$A$3:$A$832,0)),4)="4.1 ",LEFT(INDEX('2 Diag Ordering list'!$A$3:$A$832,MATCH('Calculations - Diagnostics'!$H57,'2 Diag Ordering list'!$A$3:$A$832,0)),4)="4.2 ",LEFT(INDEX('2 Diag Ordering list'!$A$3:$A$832,MATCH('Calculations - Diagnostics'!$H57,'2 Diag Ordering list'!$A$3:$A$832,0)),4)="5.1 ",LEFT(INDEX('2 Diag Ordering list'!$A$3:$A$832,MATCH('Calculations - Diagnostics'!$H57,'2 Diag Ordering list'!$A$3:$A$832,0)),4)="5.2 ",LEFT(INDEX('2 Diag Ordering list'!$A$3:$A$832,MATCH('Calculations - Diagnostics'!$H57,'2 Diag Ordering list'!$A$3:$A$832,0)),4)="5.3 ",LEFT(INDEX('2 Diag Ordering list'!$A$3:$A$832,MATCH('Calculations - Diagnostics'!$H57,'2 Diag Ordering list'!$A$3:$A$832,0)),4)="6.1 ",LEFT(INDEX('2 Diag Ordering list'!$A$3:$A$832,MATCH('Calculations - Diagnostics'!$H57,'2 Diag Ordering list'!$A$3:$A$832,0)),4)="6.2 ",LEFT(INDEX('2 Diag Ordering list'!$A$3:$A$832,MATCH('Calculations - Diagnostics'!$H57,'2 Diag Ordering list'!$A$3:$A$832,0)),4)="6.3 ",LEFT(INDEX('2 Diag Ordering list'!$A$3:$A$832,MATCH('Calculations - Diagnostics'!$H57,'2 Diag Ordering list'!$A$3:$A$832,0)),4)="6.4 ",LEFT(INDEX('2 Diag Ordering list'!$A$3:$A$832,MATCH('Calculations - Diagnostics'!$H57,'2 Diag Ordering list'!$A$3:$A$832,0)),4)="7.1 "),HYPERLINK("#"&amp;CELL("address",INDEX('2 Diag Ordering list'!$A$3:$A$832,MATCH('Calculations - Diagnostics'!$H57,'2 Diag Ordering list'!$A$3:$A$832,0))),INDEX('2 Diag Ordering list'!$A$3:$A$832,MATCH('Calculations - Diagnostics'!$H57,'2 Diag Ordering list'!$A$3:$A$832,0))),"")</f>
        <v/>
      </c>
      <c r="C22" s="641" t="str" cm="1">
        <f t="array" aca="1" ref="C22" ca="1">IF(AND(A22="",B22=""),HYPERLINK("#"&amp;CELL("address",INDEX('2 Diag Ordering list'!$A$3:$A$832,MATCH('Calculations - Diagnostics'!$H57,'2 Diag Ordering list'!$A$3:$A$832,0))),INDEX('2 Diag Ordering list'!$A$3:$A$832,MATCH('Calculations - Diagnostics'!$H57,'2 Diag Ordering list'!$A$3:$A$832,0))),"")</f>
        <v>1.3.2 Smear microscopy equipment</v>
      </c>
    </row>
    <row r="23" spans="1:3" ht="17.100000000000001" customHeight="1" x14ac:dyDescent="0.2">
      <c r="A23" s="828" t="str">
        <f t="array" aca="1" ref="A23" ca="1">IF(OR(LEFT(INDEX('2 Diag Ordering list'!$A$3:$A$832,MATCH('Calculations - Diagnostics'!$H58,'2 Diag Ordering list'!$A$3:$A$832,0)),3)="1. ",LEFT(INDEX('2 Diag Ordering list'!$A$3:$A$832,MATCH('Calculations - Diagnostics'!$H58,'2 Diag Ordering list'!$A$3:$A$832,0)),3)="2. ",LEFT(INDEX('2 Diag Ordering list'!$A$3:$A$832,MATCH('Calculations - Diagnostics'!$H58,'2 Diag Ordering list'!$A$3:$A$832,0)),3)="3. ",LEFT(INDEX('2 Diag Ordering list'!$A$3:$A$832,MATCH('Calculations - Diagnostics'!$H58,'2 Diag Ordering list'!$A$3:$A$832,0)),3)="4. ",LEFT(INDEX('2 Diag Ordering list'!$A$3:$A$832,MATCH('Calculations - Diagnostics'!$H58,'2 Diag Ordering list'!$A$3:$A$832,0)),3)="5. ",LEFT(INDEX('2 Diag Ordering list'!$A$3:$A$832,MATCH('Calculations - Diagnostics'!$H58,'2 Diag Ordering list'!$A$3:$A$832,0)),3)="6. ",LEFT(INDEX('2 Diag Ordering list'!$A$3:$A$832,MATCH('Calculations - Diagnostics'!$H58,'2 Diag Ordering list'!$A$3:$A$832,0)),3)="7. ",LEFT(INDEX('2 Diag Ordering list'!$A$3:$A$832,MATCH('Calculations - Diagnostics'!$H58,'2 Diag Ordering list'!$A$3:$A$832,0)),3)="8. ",LEFT(INDEX('2 Diag Ordering list'!$A$3:$A$832,MATCH('Calculations - Diagnostics'!$H58,'2 Diag Ordering list'!$A$3:$A$832,0)),3)="9. "),
HYPERLINK("#"&amp;CELL("address",INDEX('2 Diag Ordering list'!$A$3:$A$832,MATCH('Calculations - Diagnostics'!$H58,'2 Diag Ordering list'!$A$3:$A$832,0))),INDEX('2 Diag Ordering list'!$A$3:$A$832,MATCH('Calculations - Diagnostics'!$H58,'2 Diag Ordering list'!$A$3:$A$832,0))),"")</f>
        <v/>
      </c>
      <c r="B23" s="912" t="str">
        <f t="array" aca="1" ref="B23" ca="1">IF(OR(LEFT(INDEX('2 Diag Ordering list'!$A$3:$A$832,MATCH('Calculations - Diagnostics'!$H58,'2 Diag Ordering list'!$A$3:$A$832,0)),4)="1.1 ",LEFT(INDEX('2 Diag Ordering list'!$A$3:$A$832,MATCH('Calculations - Diagnostics'!$H58,'2 Diag Ordering list'!$A$3:$A$832,0)),4)="1.2 ",LEFT(INDEX('2 Diag Ordering list'!$A$3:$A$832,MATCH('Calculations - Diagnostics'!$H58,'2 Diag Ordering list'!$A$3:$A$832,0)),4)="1.3 ",LEFT(INDEX('2 Diag Ordering list'!$A$3:$A$832,MATCH('Calculations - Diagnostics'!$H58,'2 Diag Ordering list'!$A$3:$A$832,0)),4)="1.4 ",LEFT(INDEX('2 Diag Ordering list'!$A$3:$A$832,MATCH('Calculations - Diagnostics'!$H58,'2 Diag Ordering list'!$A$3:$A$832,0)),4)="1.5 ",LEFT(INDEX('2 Diag Ordering list'!$A$3:$A$832,MATCH('Calculations - Diagnostics'!$H58,'2 Diag Ordering list'!$A$3:$A$832,0)),4)="1.6 ",LEFT(INDEX('2 Diag Ordering list'!$A$3:$A$832,MATCH('Calculations - Diagnostics'!$H58,'2 Diag Ordering list'!$A$3:$A$832,0)),4)="2.1 ",LEFT(INDEX('2 Diag Ordering list'!$A$3:$A$832,MATCH('Calculations - Diagnostics'!$H58,'2 Diag Ordering list'!$A$3:$A$832,0)),4)="3.1 ",LEFT(INDEX('2 Diag Ordering list'!$A$3:$A$832,MATCH('Calculations - Diagnostics'!$H58,'2 Diag Ordering list'!$A$3:$A$832,0)),4)="4.1 ",LEFT(INDEX('2 Diag Ordering list'!$A$3:$A$832,MATCH('Calculations - Diagnostics'!$H58,'2 Diag Ordering list'!$A$3:$A$832,0)),4)="4.2 ",LEFT(INDEX('2 Diag Ordering list'!$A$3:$A$832,MATCH('Calculations - Diagnostics'!$H58,'2 Diag Ordering list'!$A$3:$A$832,0)),4)="5.1 ",LEFT(INDEX('2 Diag Ordering list'!$A$3:$A$832,MATCH('Calculations - Diagnostics'!$H58,'2 Diag Ordering list'!$A$3:$A$832,0)),4)="5.2 ",LEFT(INDEX('2 Diag Ordering list'!$A$3:$A$832,MATCH('Calculations - Diagnostics'!$H58,'2 Diag Ordering list'!$A$3:$A$832,0)),4)="5.3 ",LEFT(INDEX('2 Diag Ordering list'!$A$3:$A$832,MATCH('Calculations - Diagnostics'!$H58,'2 Diag Ordering list'!$A$3:$A$832,0)),4)="6.1 ",LEFT(INDEX('2 Diag Ordering list'!$A$3:$A$832,MATCH('Calculations - Diagnostics'!$H58,'2 Diag Ordering list'!$A$3:$A$832,0)),4)="6.2 ",LEFT(INDEX('2 Diag Ordering list'!$A$3:$A$832,MATCH('Calculations - Diagnostics'!$H58,'2 Diag Ordering list'!$A$3:$A$832,0)),4)="6.3 ",LEFT(INDEX('2 Diag Ordering list'!$A$3:$A$832,MATCH('Calculations - Diagnostics'!$H58,'2 Diag Ordering list'!$A$3:$A$832,0)),4)="6.4 ",LEFT(INDEX('2 Diag Ordering list'!$A$3:$A$832,MATCH('Calculations - Diagnostics'!$H58,'2 Diag Ordering list'!$A$3:$A$832,0)),4)="7.1 "),HYPERLINK("#"&amp;CELL("address",INDEX('2 Diag Ordering list'!$A$3:$A$832,MATCH('Calculations - Diagnostics'!$H58,'2 Diag Ordering list'!$A$3:$A$832,0))),INDEX('2 Diag Ordering list'!$A$3:$A$832,MATCH('Calculations - Diagnostics'!$H58,'2 Diag Ordering list'!$A$3:$A$832,0))),"")</f>
        <v/>
      </c>
      <c r="C23" s="640" t="str">
        <f t="array" aca="1" ref="C23" ca="1">IF(AND(A23="",B23=""),HYPERLINK("#"&amp;CELL("address",INDEX('2 Diag Ordering list'!$A$3:$A$832,MATCH('Calculations - Diagnostics'!$H58,'2 Diag Ordering list'!$A$3:$A$832,0))),INDEX('2 Diag Ordering list'!$A$3:$A$832,MATCH('Calculations - Diagnostics'!$H58,'2 Diag Ordering list'!$A$3:$A$832,0))),"")</f>
        <v>1.3.3 Smear microscopy reagents</v>
      </c>
    </row>
    <row r="24" spans="1:3" ht="17.100000000000001" customHeight="1" x14ac:dyDescent="0.2">
      <c r="A24" s="828" t="str">
        <f t="array" aca="1" ref="A24" ca="1">IF(OR(LEFT(INDEX('2 Diag Ordering list'!$A$3:$A$832,MATCH('Calculations - Diagnostics'!$H59,'2 Diag Ordering list'!$A$3:$A$832,0)),3)="1. ",LEFT(INDEX('2 Diag Ordering list'!$A$3:$A$832,MATCH('Calculations - Diagnostics'!$H59,'2 Diag Ordering list'!$A$3:$A$832,0)),3)="2. ",LEFT(INDEX('2 Diag Ordering list'!$A$3:$A$832,MATCH('Calculations - Diagnostics'!$H59,'2 Diag Ordering list'!$A$3:$A$832,0)),3)="3. ",LEFT(INDEX('2 Diag Ordering list'!$A$3:$A$832,MATCH('Calculations - Diagnostics'!$H59,'2 Diag Ordering list'!$A$3:$A$832,0)),3)="4. ",LEFT(INDEX('2 Diag Ordering list'!$A$3:$A$832,MATCH('Calculations - Diagnostics'!$H59,'2 Diag Ordering list'!$A$3:$A$832,0)),3)="5. ",LEFT(INDEX('2 Diag Ordering list'!$A$3:$A$832,MATCH('Calculations - Diagnostics'!$H59,'2 Diag Ordering list'!$A$3:$A$832,0)),3)="6. ",LEFT(INDEX('2 Diag Ordering list'!$A$3:$A$832,MATCH('Calculations - Diagnostics'!$H59,'2 Diag Ordering list'!$A$3:$A$832,0)),3)="7. ",LEFT(INDEX('2 Diag Ordering list'!$A$3:$A$832,MATCH('Calculations - Diagnostics'!$H59,'2 Diag Ordering list'!$A$3:$A$832,0)),3)="8. ",LEFT(INDEX('2 Diag Ordering list'!$A$3:$A$832,MATCH('Calculations - Diagnostics'!$H59,'2 Diag Ordering list'!$A$3:$A$832,0)),3)="9. "),
HYPERLINK("#"&amp;CELL("address",INDEX('2 Diag Ordering list'!$A$3:$A$832,MATCH('Calculations - Diagnostics'!$H59,'2 Diag Ordering list'!$A$3:$A$832,0))),INDEX('2 Diag Ordering list'!$A$3:$A$832,MATCH('Calculations - Diagnostics'!$H59,'2 Diag Ordering list'!$A$3:$A$832,0))),"")</f>
        <v/>
      </c>
      <c r="B24" s="912" t="str">
        <f t="array" aca="1" ref="B24" ca="1">IF(OR(LEFT(INDEX('2 Diag Ordering list'!$A$3:$A$832,MATCH('Calculations - Diagnostics'!$H59,'2 Diag Ordering list'!$A$3:$A$832,0)),4)="1.1 ",LEFT(INDEX('2 Diag Ordering list'!$A$3:$A$832,MATCH('Calculations - Diagnostics'!$H59,'2 Diag Ordering list'!$A$3:$A$832,0)),4)="1.2 ",LEFT(INDEX('2 Diag Ordering list'!$A$3:$A$832,MATCH('Calculations - Diagnostics'!$H59,'2 Diag Ordering list'!$A$3:$A$832,0)),4)="1.3 ",LEFT(INDEX('2 Diag Ordering list'!$A$3:$A$832,MATCH('Calculations - Diagnostics'!$H59,'2 Diag Ordering list'!$A$3:$A$832,0)),4)="1.4 ",LEFT(INDEX('2 Diag Ordering list'!$A$3:$A$832,MATCH('Calculations - Diagnostics'!$H59,'2 Diag Ordering list'!$A$3:$A$832,0)),4)="1.5 ",LEFT(INDEX('2 Diag Ordering list'!$A$3:$A$832,MATCH('Calculations - Diagnostics'!$H59,'2 Diag Ordering list'!$A$3:$A$832,0)),4)="1.6 ",LEFT(INDEX('2 Diag Ordering list'!$A$3:$A$832,MATCH('Calculations - Diagnostics'!$H59,'2 Diag Ordering list'!$A$3:$A$832,0)),4)="2.1 ",LEFT(INDEX('2 Diag Ordering list'!$A$3:$A$832,MATCH('Calculations - Diagnostics'!$H59,'2 Diag Ordering list'!$A$3:$A$832,0)),4)="3.1 ",LEFT(INDEX('2 Diag Ordering list'!$A$3:$A$832,MATCH('Calculations - Diagnostics'!$H59,'2 Diag Ordering list'!$A$3:$A$832,0)),4)="4.1 ",LEFT(INDEX('2 Diag Ordering list'!$A$3:$A$832,MATCH('Calculations - Diagnostics'!$H59,'2 Diag Ordering list'!$A$3:$A$832,0)),4)="4.2 ",LEFT(INDEX('2 Diag Ordering list'!$A$3:$A$832,MATCH('Calculations - Diagnostics'!$H59,'2 Diag Ordering list'!$A$3:$A$832,0)),4)="5.1 ",LEFT(INDEX('2 Diag Ordering list'!$A$3:$A$832,MATCH('Calculations - Diagnostics'!$H59,'2 Diag Ordering list'!$A$3:$A$832,0)),4)="5.2 ",LEFT(INDEX('2 Diag Ordering list'!$A$3:$A$832,MATCH('Calculations - Diagnostics'!$H59,'2 Diag Ordering list'!$A$3:$A$832,0)),4)="5.3 ",LEFT(INDEX('2 Diag Ordering list'!$A$3:$A$832,MATCH('Calculations - Diagnostics'!$H59,'2 Diag Ordering list'!$A$3:$A$832,0)),4)="6.1 ",LEFT(INDEX('2 Diag Ordering list'!$A$3:$A$832,MATCH('Calculations - Diagnostics'!$H59,'2 Diag Ordering list'!$A$3:$A$832,0)),4)="6.2 ",LEFT(INDEX('2 Diag Ordering list'!$A$3:$A$832,MATCH('Calculations - Diagnostics'!$H59,'2 Diag Ordering list'!$A$3:$A$832,0)),4)="6.3 ",LEFT(INDEX('2 Diag Ordering list'!$A$3:$A$832,MATCH('Calculations - Diagnostics'!$H59,'2 Diag Ordering list'!$A$3:$A$832,0)),4)="6.4 ",LEFT(INDEX('2 Diag Ordering list'!$A$3:$A$832,MATCH('Calculations - Diagnostics'!$H59,'2 Diag Ordering list'!$A$3:$A$832,0)),4)="7.1 "),HYPERLINK("#"&amp;CELL("address",INDEX('2 Diag Ordering list'!$A$3:$A$832,MATCH('Calculations - Diagnostics'!$H59,'2 Diag Ordering list'!$A$3:$A$832,0))),INDEX('2 Diag Ordering list'!$A$3:$A$832,MATCH('Calculations - Diagnostics'!$H59,'2 Diag Ordering list'!$A$3:$A$832,0))),"")</f>
        <v/>
      </c>
      <c r="C24" s="641" t="str">
        <f t="array" aca="1" ref="C24" ca="1">IF(AND(A24="",B24=""),HYPERLINK("#"&amp;CELL("address",INDEX('2 Diag Ordering list'!$A$3:$A$832,MATCH('Calculations - Diagnostics'!$H59,'2 Diag Ordering list'!$A$3:$A$832,0))),INDEX('2 Diag Ordering list'!$A$3:$A$832,MATCH('Calculations - Diagnostics'!$H59,'2 Diag Ordering list'!$A$3:$A$832,0))),"")</f>
        <v>1.3.4 Smear microscopy consumables</v>
      </c>
    </row>
    <row r="25" spans="1:3" ht="17.100000000000001" customHeight="1" x14ac:dyDescent="0.2">
      <c r="A25" s="828" t="str">
        <f t="array" aca="1" ref="A25" ca="1">IF(OR(LEFT(INDEX('2 Diag Ordering list'!$A$3:$A$832,MATCH('Calculations - Diagnostics'!$H60,'2 Diag Ordering list'!$A$3:$A$832,0)),3)="1. ",LEFT(INDEX('2 Diag Ordering list'!$A$3:$A$832,MATCH('Calculations - Diagnostics'!$H60,'2 Diag Ordering list'!$A$3:$A$832,0)),3)="2. ",LEFT(INDEX('2 Diag Ordering list'!$A$3:$A$832,MATCH('Calculations - Diagnostics'!$H60,'2 Diag Ordering list'!$A$3:$A$832,0)),3)="3. ",LEFT(INDEX('2 Diag Ordering list'!$A$3:$A$832,MATCH('Calculations - Diagnostics'!$H60,'2 Diag Ordering list'!$A$3:$A$832,0)),3)="4. ",LEFT(INDEX('2 Diag Ordering list'!$A$3:$A$832,MATCH('Calculations - Diagnostics'!$H60,'2 Diag Ordering list'!$A$3:$A$832,0)),3)="5. ",LEFT(INDEX('2 Diag Ordering list'!$A$3:$A$832,MATCH('Calculations - Diagnostics'!$H60,'2 Diag Ordering list'!$A$3:$A$832,0)),3)="6. ",LEFT(INDEX('2 Diag Ordering list'!$A$3:$A$832,MATCH('Calculations - Diagnostics'!$H60,'2 Diag Ordering list'!$A$3:$A$832,0)),3)="7. ",LEFT(INDEX('2 Diag Ordering list'!$A$3:$A$832,MATCH('Calculations - Diagnostics'!$H60,'2 Diag Ordering list'!$A$3:$A$832,0)),3)="8. ",LEFT(INDEX('2 Diag Ordering list'!$A$3:$A$832,MATCH('Calculations - Diagnostics'!$H60,'2 Diag Ordering list'!$A$3:$A$832,0)),3)="9. "),
HYPERLINK("#"&amp;CELL("address",INDEX('2 Diag Ordering list'!$A$3:$A$832,MATCH('Calculations - Diagnostics'!$H60,'2 Diag Ordering list'!$A$3:$A$832,0))),INDEX('2 Diag Ordering list'!$A$3:$A$832,MATCH('Calculations - Diagnostics'!$H60,'2 Diag Ordering list'!$A$3:$A$832,0))),"")</f>
        <v/>
      </c>
      <c r="B25" s="912" t="str">
        <f t="array" aca="1" ref="B25" ca="1">IF(OR(LEFT(INDEX('2 Diag Ordering list'!$A$3:$A$832,MATCH('Calculations - Diagnostics'!$H60,'2 Diag Ordering list'!$A$3:$A$832,0)),4)="1.1 ",LEFT(INDEX('2 Diag Ordering list'!$A$3:$A$832,MATCH('Calculations - Diagnostics'!$H60,'2 Diag Ordering list'!$A$3:$A$832,0)),4)="1.2 ",LEFT(INDEX('2 Diag Ordering list'!$A$3:$A$832,MATCH('Calculations - Diagnostics'!$H60,'2 Diag Ordering list'!$A$3:$A$832,0)),4)="1.3 ",LEFT(INDEX('2 Diag Ordering list'!$A$3:$A$832,MATCH('Calculations - Diagnostics'!$H60,'2 Diag Ordering list'!$A$3:$A$832,0)),4)="1.4 ",LEFT(INDEX('2 Diag Ordering list'!$A$3:$A$832,MATCH('Calculations - Diagnostics'!$H60,'2 Diag Ordering list'!$A$3:$A$832,0)),4)="1.5 ",LEFT(INDEX('2 Diag Ordering list'!$A$3:$A$832,MATCH('Calculations - Diagnostics'!$H60,'2 Diag Ordering list'!$A$3:$A$832,0)),4)="1.6 ",LEFT(INDEX('2 Diag Ordering list'!$A$3:$A$832,MATCH('Calculations - Diagnostics'!$H60,'2 Diag Ordering list'!$A$3:$A$832,0)),4)="2.1 ",LEFT(INDEX('2 Diag Ordering list'!$A$3:$A$832,MATCH('Calculations - Diagnostics'!$H60,'2 Diag Ordering list'!$A$3:$A$832,0)),4)="3.1 ",LEFT(INDEX('2 Diag Ordering list'!$A$3:$A$832,MATCH('Calculations - Diagnostics'!$H60,'2 Diag Ordering list'!$A$3:$A$832,0)),4)="4.1 ",LEFT(INDEX('2 Diag Ordering list'!$A$3:$A$832,MATCH('Calculations - Diagnostics'!$H60,'2 Diag Ordering list'!$A$3:$A$832,0)),4)="4.2 ",LEFT(INDEX('2 Diag Ordering list'!$A$3:$A$832,MATCH('Calculations - Diagnostics'!$H60,'2 Diag Ordering list'!$A$3:$A$832,0)),4)="5.1 ",LEFT(INDEX('2 Diag Ordering list'!$A$3:$A$832,MATCH('Calculations - Diagnostics'!$H60,'2 Diag Ordering list'!$A$3:$A$832,0)),4)="5.2 ",LEFT(INDEX('2 Diag Ordering list'!$A$3:$A$832,MATCH('Calculations - Diagnostics'!$H60,'2 Diag Ordering list'!$A$3:$A$832,0)),4)="5.3 ",LEFT(INDEX('2 Diag Ordering list'!$A$3:$A$832,MATCH('Calculations - Diagnostics'!$H60,'2 Diag Ordering list'!$A$3:$A$832,0)),4)="6.1 ",LEFT(INDEX('2 Diag Ordering list'!$A$3:$A$832,MATCH('Calculations - Diagnostics'!$H60,'2 Diag Ordering list'!$A$3:$A$832,0)),4)="6.2 ",LEFT(INDEX('2 Diag Ordering list'!$A$3:$A$832,MATCH('Calculations - Diagnostics'!$H60,'2 Diag Ordering list'!$A$3:$A$832,0)),4)="6.3 ",LEFT(INDEX('2 Diag Ordering list'!$A$3:$A$832,MATCH('Calculations - Diagnostics'!$H60,'2 Diag Ordering list'!$A$3:$A$832,0)),4)="6.4 ",LEFT(INDEX('2 Diag Ordering list'!$A$3:$A$832,MATCH('Calculations - Diagnostics'!$H60,'2 Diag Ordering list'!$A$3:$A$832,0)),4)="7.1 "),HYPERLINK("#"&amp;CELL("address",INDEX('2 Diag Ordering list'!$A$3:$A$832,MATCH('Calculations - Diagnostics'!$H60,'2 Diag Ordering list'!$A$3:$A$832,0))),INDEX('2 Diag Ordering list'!$A$3:$A$832,MATCH('Calculations - Diagnostics'!$H60,'2 Diag Ordering list'!$A$3:$A$832,0))),"")</f>
        <v>1.4 MOLECULR TESTING: CENTRALIZED</v>
      </c>
      <c r="C25" s="641" t="str">
        <f t="array" aca="1" ref="C25" ca="1">IF(AND(A25="",B25=""),HYPERLINK("#"&amp;CELL("address",INDEX('2 Diag Ordering list'!$A$3:$A$832,MATCH('Calculations - Diagnostics'!$H60,'2 Diag Ordering list'!$A$3:$A$832,0))),INDEX('2 Diag Ordering list'!$A$3:$A$832,MATCH('Calculations - Diagnostics'!$H60,'2 Diag Ordering list'!$A$3:$A$832,0))),"")</f>
        <v/>
      </c>
    </row>
    <row r="26" spans="1:3" ht="17.100000000000001" customHeight="1" x14ac:dyDescent="0.2">
      <c r="A26" s="828" t="str">
        <f t="array" aca="1" ref="A26" ca="1">IF(OR(LEFT(INDEX('2 Diag Ordering list'!$A$3:$A$832,MATCH('Calculations - Diagnostics'!$H61,'2 Diag Ordering list'!$A$3:$A$832,0)),3)="1. ",LEFT(INDEX('2 Diag Ordering list'!$A$3:$A$832,MATCH('Calculations - Diagnostics'!$H61,'2 Diag Ordering list'!$A$3:$A$832,0)),3)="2. ",LEFT(INDEX('2 Diag Ordering list'!$A$3:$A$832,MATCH('Calculations - Diagnostics'!$H61,'2 Diag Ordering list'!$A$3:$A$832,0)),3)="3. ",LEFT(INDEX('2 Diag Ordering list'!$A$3:$A$832,MATCH('Calculations - Diagnostics'!$H61,'2 Diag Ordering list'!$A$3:$A$832,0)),3)="4. ",LEFT(INDEX('2 Diag Ordering list'!$A$3:$A$832,MATCH('Calculations - Diagnostics'!$H61,'2 Diag Ordering list'!$A$3:$A$832,0)),3)="5. ",LEFT(INDEX('2 Diag Ordering list'!$A$3:$A$832,MATCH('Calculations - Diagnostics'!$H61,'2 Diag Ordering list'!$A$3:$A$832,0)),3)="6. ",LEFT(INDEX('2 Diag Ordering list'!$A$3:$A$832,MATCH('Calculations - Diagnostics'!$H61,'2 Diag Ordering list'!$A$3:$A$832,0)),3)="7. ",LEFT(INDEX('2 Diag Ordering list'!$A$3:$A$832,MATCH('Calculations - Diagnostics'!$H61,'2 Diag Ordering list'!$A$3:$A$832,0)),3)="8. ",LEFT(INDEX('2 Diag Ordering list'!$A$3:$A$832,MATCH('Calculations - Diagnostics'!$H61,'2 Diag Ordering list'!$A$3:$A$832,0)),3)="9. "),
HYPERLINK("#"&amp;CELL("address",INDEX('2 Diag Ordering list'!$A$3:$A$832,MATCH('Calculations - Diagnostics'!$H61,'2 Diag Ordering list'!$A$3:$A$832,0))),INDEX('2 Diag Ordering list'!$A$3:$A$832,MATCH('Calculations - Diagnostics'!$H61,'2 Diag Ordering list'!$A$3:$A$832,0))),"")</f>
        <v/>
      </c>
      <c r="B26" s="912" t="str">
        <f t="array" aca="1" ref="B26" ca="1">IF(OR(LEFT(INDEX('2 Diag Ordering list'!$A$3:$A$832,MATCH('Calculations - Diagnostics'!$H61,'2 Diag Ordering list'!$A$3:$A$832,0)),4)="1.1 ",LEFT(INDEX('2 Diag Ordering list'!$A$3:$A$832,MATCH('Calculations - Diagnostics'!$H61,'2 Diag Ordering list'!$A$3:$A$832,0)),4)="1.2 ",LEFT(INDEX('2 Diag Ordering list'!$A$3:$A$832,MATCH('Calculations - Diagnostics'!$H61,'2 Diag Ordering list'!$A$3:$A$832,0)),4)="1.3 ",LEFT(INDEX('2 Diag Ordering list'!$A$3:$A$832,MATCH('Calculations - Diagnostics'!$H61,'2 Diag Ordering list'!$A$3:$A$832,0)),4)="1.4 ",LEFT(INDEX('2 Diag Ordering list'!$A$3:$A$832,MATCH('Calculations - Diagnostics'!$H61,'2 Diag Ordering list'!$A$3:$A$832,0)),4)="1.5 ",LEFT(INDEX('2 Diag Ordering list'!$A$3:$A$832,MATCH('Calculations - Diagnostics'!$H61,'2 Diag Ordering list'!$A$3:$A$832,0)),4)="1.6 ",LEFT(INDEX('2 Diag Ordering list'!$A$3:$A$832,MATCH('Calculations - Diagnostics'!$H61,'2 Diag Ordering list'!$A$3:$A$832,0)),4)="2.1 ",LEFT(INDEX('2 Diag Ordering list'!$A$3:$A$832,MATCH('Calculations - Diagnostics'!$H61,'2 Diag Ordering list'!$A$3:$A$832,0)),4)="3.1 ",LEFT(INDEX('2 Diag Ordering list'!$A$3:$A$832,MATCH('Calculations - Diagnostics'!$H61,'2 Diag Ordering list'!$A$3:$A$832,0)),4)="4.1 ",LEFT(INDEX('2 Diag Ordering list'!$A$3:$A$832,MATCH('Calculations - Diagnostics'!$H61,'2 Diag Ordering list'!$A$3:$A$832,0)),4)="4.2 ",LEFT(INDEX('2 Diag Ordering list'!$A$3:$A$832,MATCH('Calculations - Diagnostics'!$H61,'2 Diag Ordering list'!$A$3:$A$832,0)),4)="5.1 ",LEFT(INDEX('2 Diag Ordering list'!$A$3:$A$832,MATCH('Calculations - Diagnostics'!$H61,'2 Diag Ordering list'!$A$3:$A$832,0)),4)="5.2 ",LEFT(INDEX('2 Diag Ordering list'!$A$3:$A$832,MATCH('Calculations - Diagnostics'!$H61,'2 Diag Ordering list'!$A$3:$A$832,0)),4)="5.3 ",LEFT(INDEX('2 Diag Ordering list'!$A$3:$A$832,MATCH('Calculations - Diagnostics'!$H61,'2 Diag Ordering list'!$A$3:$A$832,0)),4)="6.1 ",LEFT(INDEX('2 Diag Ordering list'!$A$3:$A$832,MATCH('Calculations - Diagnostics'!$H61,'2 Diag Ordering list'!$A$3:$A$832,0)),4)="6.2 ",LEFT(INDEX('2 Diag Ordering list'!$A$3:$A$832,MATCH('Calculations - Diagnostics'!$H61,'2 Diag Ordering list'!$A$3:$A$832,0)),4)="6.3 ",LEFT(INDEX('2 Diag Ordering list'!$A$3:$A$832,MATCH('Calculations - Diagnostics'!$H61,'2 Diag Ordering list'!$A$3:$A$832,0)),4)="6.4 ",LEFT(INDEX('2 Diag Ordering list'!$A$3:$A$832,MATCH('Calculations - Diagnostics'!$H61,'2 Diag Ordering list'!$A$3:$A$832,0)),4)="7.1 "),HYPERLINK("#"&amp;CELL("address",INDEX('2 Diag Ordering list'!$A$3:$A$832,MATCH('Calculations - Diagnostics'!$H61,'2 Diag Ordering list'!$A$3:$A$832,0))),INDEX('2 Diag Ordering list'!$A$3:$A$832,MATCH('Calculations - Diagnostics'!$H61,'2 Diag Ordering list'!$A$3:$A$832,0))),"")</f>
        <v/>
      </c>
      <c r="C26" s="640" t="str">
        <f t="array" aca="1" ref="C26" ca="1">IF(AND(A26="",B26=""),HYPERLINK("#"&amp;CELL("address",INDEX('2 Diag Ordering list'!$A$3:$A$832,MATCH('Calculations - Diagnostics'!$H61,'2 Diag Ordering list'!$A$3:$A$832,0))),INDEX('2 Diag Ordering list'!$A$3:$A$832,MATCH('Calculations - Diagnostics'!$H61,'2 Diag Ordering list'!$A$3:$A$832,0))),"")</f>
        <v>1.4.1 LPA equipment</v>
      </c>
    </row>
    <row r="27" spans="1:3" ht="17.100000000000001" customHeight="1" x14ac:dyDescent="0.2">
      <c r="A27" s="828" t="str">
        <f t="array" aca="1" ref="A27" ca="1">IF(OR(LEFT(INDEX('2 Diag Ordering list'!$A$3:$A$832,MATCH('Calculations - Diagnostics'!$H62,'2 Diag Ordering list'!$A$3:$A$832,0)),3)="1. ",LEFT(INDEX('2 Diag Ordering list'!$A$3:$A$832,MATCH('Calculations - Diagnostics'!$H62,'2 Diag Ordering list'!$A$3:$A$832,0)),3)="2. ",LEFT(INDEX('2 Diag Ordering list'!$A$3:$A$832,MATCH('Calculations - Diagnostics'!$H62,'2 Diag Ordering list'!$A$3:$A$832,0)),3)="3. ",LEFT(INDEX('2 Diag Ordering list'!$A$3:$A$832,MATCH('Calculations - Diagnostics'!$H62,'2 Diag Ordering list'!$A$3:$A$832,0)),3)="4. ",LEFT(INDEX('2 Diag Ordering list'!$A$3:$A$832,MATCH('Calculations - Diagnostics'!$H62,'2 Diag Ordering list'!$A$3:$A$832,0)),3)="5. ",LEFT(INDEX('2 Diag Ordering list'!$A$3:$A$832,MATCH('Calculations - Diagnostics'!$H62,'2 Diag Ordering list'!$A$3:$A$832,0)),3)="6. ",LEFT(INDEX('2 Diag Ordering list'!$A$3:$A$832,MATCH('Calculations - Diagnostics'!$H62,'2 Diag Ordering list'!$A$3:$A$832,0)),3)="7. ",LEFT(INDEX('2 Diag Ordering list'!$A$3:$A$832,MATCH('Calculations - Diagnostics'!$H62,'2 Diag Ordering list'!$A$3:$A$832,0)),3)="8. ",LEFT(INDEX('2 Diag Ordering list'!$A$3:$A$832,MATCH('Calculations - Diagnostics'!$H62,'2 Diag Ordering list'!$A$3:$A$832,0)),3)="9. "),
HYPERLINK("#"&amp;CELL("address",INDEX('2 Diag Ordering list'!$A$3:$A$832,MATCH('Calculations - Diagnostics'!$H62,'2 Diag Ordering list'!$A$3:$A$832,0))),INDEX('2 Diag Ordering list'!$A$3:$A$832,MATCH('Calculations - Diagnostics'!$H62,'2 Diag Ordering list'!$A$3:$A$832,0))),"")</f>
        <v/>
      </c>
      <c r="B27" s="912" t="str">
        <f t="array" aca="1" ref="B27" ca="1">IF(OR(LEFT(INDEX('2 Diag Ordering list'!$A$3:$A$832,MATCH('Calculations - Diagnostics'!$H62,'2 Diag Ordering list'!$A$3:$A$832,0)),4)="1.1 ",LEFT(INDEX('2 Diag Ordering list'!$A$3:$A$832,MATCH('Calculations - Diagnostics'!$H62,'2 Diag Ordering list'!$A$3:$A$832,0)),4)="1.2 ",LEFT(INDEX('2 Diag Ordering list'!$A$3:$A$832,MATCH('Calculations - Diagnostics'!$H62,'2 Diag Ordering list'!$A$3:$A$832,0)),4)="1.3 ",LEFT(INDEX('2 Diag Ordering list'!$A$3:$A$832,MATCH('Calculations - Diagnostics'!$H62,'2 Diag Ordering list'!$A$3:$A$832,0)),4)="1.4 ",LEFT(INDEX('2 Diag Ordering list'!$A$3:$A$832,MATCH('Calculations - Diagnostics'!$H62,'2 Diag Ordering list'!$A$3:$A$832,0)),4)="1.5 ",LEFT(INDEX('2 Diag Ordering list'!$A$3:$A$832,MATCH('Calculations - Diagnostics'!$H62,'2 Diag Ordering list'!$A$3:$A$832,0)),4)="1.6 ",LEFT(INDEX('2 Diag Ordering list'!$A$3:$A$832,MATCH('Calculations - Diagnostics'!$H62,'2 Diag Ordering list'!$A$3:$A$832,0)),4)="2.1 ",LEFT(INDEX('2 Diag Ordering list'!$A$3:$A$832,MATCH('Calculations - Diagnostics'!$H62,'2 Diag Ordering list'!$A$3:$A$832,0)),4)="3.1 ",LEFT(INDEX('2 Diag Ordering list'!$A$3:$A$832,MATCH('Calculations - Diagnostics'!$H62,'2 Diag Ordering list'!$A$3:$A$832,0)),4)="4.1 ",LEFT(INDEX('2 Diag Ordering list'!$A$3:$A$832,MATCH('Calculations - Diagnostics'!$H62,'2 Diag Ordering list'!$A$3:$A$832,0)),4)="4.2 ",LEFT(INDEX('2 Diag Ordering list'!$A$3:$A$832,MATCH('Calculations - Diagnostics'!$H62,'2 Diag Ordering list'!$A$3:$A$832,0)),4)="5.1 ",LEFT(INDEX('2 Diag Ordering list'!$A$3:$A$832,MATCH('Calculations - Diagnostics'!$H62,'2 Diag Ordering list'!$A$3:$A$832,0)),4)="5.2 ",LEFT(INDEX('2 Diag Ordering list'!$A$3:$A$832,MATCH('Calculations - Diagnostics'!$H62,'2 Diag Ordering list'!$A$3:$A$832,0)),4)="5.3 ",LEFT(INDEX('2 Diag Ordering list'!$A$3:$A$832,MATCH('Calculations - Diagnostics'!$H62,'2 Diag Ordering list'!$A$3:$A$832,0)),4)="6.1 ",LEFT(INDEX('2 Diag Ordering list'!$A$3:$A$832,MATCH('Calculations - Diagnostics'!$H62,'2 Diag Ordering list'!$A$3:$A$832,0)),4)="6.2 ",LEFT(INDEX('2 Diag Ordering list'!$A$3:$A$832,MATCH('Calculations - Diagnostics'!$H62,'2 Diag Ordering list'!$A$3:$A$832,0)),4)="6.3 ",LEFT(INDEX('2 Diag Ordering list'!$A$3:$A$832,MATCH('Calculations - Diagnostics'!$H62,'2 Diag Ordering list'!$A$3:$A$832,0)),4)="6.4 ",LEFT(INDEX('2 Diag Ordering list'!$A$3:$A$832,MATCH('Calculations - Diagnostics'!$H62,'2 Diag Ordering list'!$A$3:$A$832,0)),4)="7.1 "),HYPERLINK("#"&amp;CELL("address",INDEX('2 Diag Ordering list'!$A$3:$A$832,MATCH('Calculations - Diagnostics'!$H62,'2 Diag Ordering list'!$A$3:$A$832,0))),INDEX('2 Diag Ordering list'!$A$3:$A$832,MATCH('Calculations - Diagnostics'!$H62,'2 Diag Ordering list'!$A$3:$A$832,0))),"")</f>
        <v/>
      </c>
      <c r="C27" s="641" t="str">
        <f t="array" aca="1" ref="C27" ca="1">IF(AND(A27="",B27=""),HYPERLINK("#"&amp;CELL("address",INDEX('2 Diag Ordering list'!$A$3:$A$832,MATCH('Calculations - Diagnostics'!$H62,'2 Diag Ordering list'!$A$3:$A$832,0))),INDEX('2 Diag Ordering list'!$A$3:$A$832,MATCH('Calculations - Diagnostics'!$H62,'2 Diag Ordering list'!$A$3:$A$832,0))),"")</f>
        <v>1.4.2 LPA reagents</v>
      </c>
    </row>
    <row r="28" spans="1:3" ht="17.100000000000001" customHeight="1" x14ac:dyDescent="0.2">
      <c r="A28" s="828" t="str">
        <f t="array" aca="1" ref="A28" ca="1">IF(OR(LEFT(INDEX('2 Diag Ordering list'!$A$3:$A$832,MATCH('Calculations - Diagnostics'!$H63,'2 Diag Ordering list'!$A$3:$A$832,0)),3)="1. ",LEFT(INDEX('2 Diag Ordering list'!$A$3:$A$832,MATCH('Calculations - Diagnostics'!$H63,'2 Diag Ordering list'!$A$3:$A$832,0)),3)="2. ",LEFT(INDEX('2 Diag Ordering list'!$A$3:$A$832,MATCH('Calculations - Diagnostics'!$H63,'2 Diag Ordering list'!$A$3:$A$832,0)),3)="3. ",LEFT(INDEX('2 Diag Ordering list'!$A$3:$A$832,MATCH('Calculations - Diagnostics'!$H63,'2 Diag Ordering list'!$A$3:$A$832,0)),3)="4. ",LEFT(INDEX('2 Diag Ordering list'!$A$3:$A$832,MATCH('Calculations - Diagnostics'!$H63,'2 Diag Ordering list'!$A$3:$A$832,0)),3)="5. ",LEFT(INDEX('2 Diag Ordering list'!$A$3:$A$832,MATCH('Calculations - Diagnostics'!$H63,'2 Diag Ordering list'!$A$3:$A$832,0)),3)="6. ",LEFT(INDEX('2 Diag Ordering list'!$A$3:$A$832,MATCH('Calculations - Diagnostics'!$H63,'2 Diag Ordering list'!$A$3:$A$832,0)),3)="7. ",LEFT(INDEX('2 Diag Ordering list'!$A$3:$A$832,MATCH('Calculations - Diagnostics'!$H63,'2 Diag Ordering list'!$A$3:$A$832,0)),3)="8. ",LEFT(INDEX('2 Diag Ordering list'!$A$3:$A$832,MATCH('Calculations - Diagnostics'!$H63,'2 Diag Ordering list'!$A$3:$A$832,0)),3)="9. "),
HYPERLINK("#"&amp;CELL("address",INDEX('2 Diag Ordering list'!$A$3:$A$832,MATCH('Calculations - Diagnostics'!$H63,'2 Diag Ordering list'!$A$3:$A$832,0))),INDEX('2 Diag Ordering list'!$A$3:$A$832,MATCH('Calculations - Diagnostics'!$H63,'2 Diag Ordering list'!$A$3:$A$832,0))),"")</f>
        <v/>
      </c>
      <c r="B28" s="912" t="str">
        <f t="array" aca="1" ref="B28" ca="1">IF(OR(LEFT(INDEX('2 Diag Ordering list'!$A$3:$A$832,MATCH('Calculations - Diagnostics'!$H63,'2 Diag Ordering list'!$A$3:$A$832,0)),4)="1.1 ",LEFT(INDEX('2 Diag Ordering list'!$A$3:$A$832,MATCH('Calculations - Diagnostics'!$H63,'2 Diag Ordering list'!$A$3:$A$832,0)),4)="1.2 ",LEFT(INDEX('2 Diag Ordering list'!$A$3:$A$832,MATCH('Calculations - Diagnostics'!$H63,'2 Diag Ordering list'!$A$3:$A$832,0)),4)="1.3 ",LEFT(INDEX('2 Diag Ordering list'!$A$3:$A$832,MATCH('Calculations - Diagnostics'!$H63,'2 Diag Ordering list'!$A$3:$A$832,0)),4)="1.4 ",LEFT(INDEX('2 Diag Ordering list'!$A$3:$A$832,MATCH('Calculations - Diagnostics'!$H63,'2 Diag Ordering list'!$A$3:$A$832,0)),4)="1.5 ",LEFT(INDEX('2 Diag Ordering list'!$A$3:$A$832,MATCH('Calculations - Diagnostics'!$H63,'2 Diag Ordering list'!$A$3:$A$832,0)),4)="1.6 ",LEFT(INDEX('2 Diag Ordering list'!$A$3:$A$832,MATCH('Calculations - Diagnostics'!$H63,'2 Diag Ordering list'!$A$3:$A$832,0)),4)="2.1 ",LEFT(INDEX('2 Diag Ordering list'!$A$3:$A$832,MATCH('Calculations - Diagnostics'!$H63,'2 Diag Ordering list'!$A$3:$A$832,0)),4)="3.1 ",LEFT(INDEX('2 Diag Ordering list'!$A$3:$A$832,MATCH('Calculations - Diagnostics'!$H63,'2 Diag Ordering list'!$A$3:$A$832,0)),4)="4.1 ",LEFT(INDEX('2 Diag Ordering list'!$A$3:$A$832,MATCH('Calculations - Diagnostics'!$H63,'2 Diag Ordering list'!$A$3:$A$832,0)),4)="4.2 ",LEFT(INDEX('2 Diag Ordering list'!$A$3:$A$832,MATCH('Calculations - Diagnostics'!$H63,'2 Diag Ordering list'!$A$3:$A$832,0)),4)="5.1 ",LEFT(INDEX('2 Diag Ordering list'!$A$3:$A$832,MATCH('Calculations - Diagnostics'!$H63,'2 Diag Ordering list'!$A$3:$A$832,0)),4)="5.2 ",LEFT(INDEX('2 Diag Ordering list'!$A$3:$A$832,MATCH('Calculations - Diagnostics'!$H63,'2 Diag Ordering list'!$A$3:$A$832,0)),4)="5.3 ",LEFT(INDEX('2 Diag Ordering list'!$A$3:$A$832,MATCH('Calculations - Diagnostics'!$H63,'2 Diag Ordering list'!$A$3:$A$832,0)),4)="6.1 ",LEFT(INDEX('2 Diag Ordering list'!$A$3:$A$832,MATCH('Calculations - Diagnostics'!$H63,'2 Diag Ordering list'!$A$3:$A$832,0)),4)="6.2 ",LEFT(INDEX('2 Diag Ordering list'!$A$3:$A$832,MATCH('Calculations - Diagnostics'!$H63,'2 Diag Ordering list'!$A$3:$A$832,0)),4)="6.3 ",LEFT(INDEX('2 Diag Ordering list'!$A$3:$A$832,MATCH('Calculations - Diagnostics'!$H63,'2 Diag Ordering list'!$A$3:$A$832,0)),4)="6.4 ",LEFT(INDEX('2 Diag Ordering list'!$A$3:$A$832,MATCH('Calculations - Diagnostics'!$H63,'2 Diag Ordering list'!$A$3:$A$832,0)),4)="7.1 "),HYPERLINK("#"&amp;CELL("address",INDEX('2 Diag Ordering list'!$A$3:$A$832,MATCH('Calculations - Diagnostics'!$H63,'2 Diag Ordering list'!$A$3:$A$832,0))),INDEX('2 Diag Ordering list'!$A$3:$A$832,MATCH('Calculations - Diagnostics'!$H63,'2 Diag Ordering list'!$A$3:$A$832,0))),"")</f>
        <v/>
      </c>
      <c r="C28" s="640" t="str">
        <f t="array" aca="1" ref="C28" ca="1">IF(AND(A28="",B28=""),HYPERLINK("#"&amp;CELL("address",INDEX('2 Diag Ordering list'!$A$3:$A$832,MATCH('Calculations - Diagnostics'!$H63,'2 Diag Ordering list'!$A$3:$A$832,0))),INDEX('2 Diag Ordering list'!$A$3:$A$832,MATCH('Calculations - Diagnostics'!$H63,'2 Diag Ordering list'!$A$3:$A$832,0))),"")</f>
        <v>1.4.3 LPA consumables</v>
      </c>
    </row>
    <row r="29" spans="1:3" ht="17.100000000000001" customHeight="1" x14ac:dyDescent="0.2">
      <c r="A29" s="828" t="str">
        <f t="array" aca="1" ref="A29" ca="1">IF(OR(LEFT(INDEX('2 Diag Ordering list'!$A$3:$A$832,MATCH('Calculations - Diagnostics'!$H64,'2 Diag Ordering list'!$A$3:$A$832,0)),3)="1. ",LEFT(INDEX('2 Diag Ordering list'!$A$3:$A$832,MATCH('Calculations - Diagnostics'!$H64,'2 Diag Ordering list'!$A$3:$A$832,0)),3)="2. ",LEFT(INDEX('2 Diag Ordering list'!$A$3:$A$832,MATCH('Calculations - Diagnostics'!$H64,'2 Diag Ordering list'!$A$3:$A$832,0)),3)="3. ",LEFT(INDEX('2 Diag Ordering list'!$A$3:$A$832,MATCH('Calculations - Diagnostics'!$H64,'2 Diag Ordering list'!$A$3:$A$832,0)),3)="4. ",LEFT(INDEX('2 Diag Ordering list'!$A$3:$A$832,MATCH('Calculations - Diagnostics'!$H64,'2 Diag Ordering list'!$A$3:$A$832,0)),3)="5. ",LEFT(INDEX('2 Diag Ordering list'!$A$3:$A$832,MATCH('Calculations - Diagnostics'!$H64,'2 Diag Ordering list'!$A$3:$A$832,0)),3)="6. ",LEFT(INDEX('2 Diag Ordering list'!$A$3:$A$832,MATCH('Calculations - Diagnostics'!$H64,'2 Diag Ordering list'!$A$3:$A$832,0)),3)="7. ",LEFT(INDEX('2 Diag Ordering list'!$A$3:$A$832,MATCH('Calculations - Diagnostics'!$H64,'2 Diag Ordering list'!$A$3:$A$832,0)),3)="8. ",LEFT(INDEX('2 Diag Ordering list'!$A$3:$A$832,MATCH('Calculations - Diagnostics'!$H64,'2 Diag Ordering list'!$A$3:$A$832,0)),3)="9. "),
HYPERLINK("#"&amp;CELL("address",INDEX('2 Diag Ordering list'!$A$3:$A$832,MATCH('Calculations - Diagnostics'!$H64,'2 Diag Ordering list'!$A$3:$A$832,0))),INDEX('2 Diag Ordering list'!$A$3:$A$832,MATCH('Calculations - Diagnostics'!$H64,'2 Diag Ordering list'!$A$3:$A$832,0))),"")</f>
        <v/>
      </c>
      <c r="B29" s="912" t="str">
        <f t="array" aca="1" ref="B29" ca="1">IF(OR(LEFT(INDEX('2 Diag Ordering list'!$A$3:$A$832,MATCH('Calculations - Diagnostics'!$H64,'2 Diag Ordering list'!$A$3:$A$832,0)),4)="1.1 ",LEFT(INDEX('2 Diag Ordering list'!$A$3:$A$832,MATCH('Calculations - Diagnostics'!$H64,'2 Diag Ordering list'!$A$3:$A$832,0)),4)="1.2 ",LEFT(INDEX('2 Diag Ordering list'!$A$3:$A$832,MATCH('Calculations - Diagnostics'!$H64,'2 Diag Ordering list'!$A$3:$A$832,0)),4)="1.3 ",LEFT(INDEX('2 Diag Ordering list'!$A$3:$A$832,MATCH('Calculations - Diagnostics'!$H64,'2 Diag Ordering list'!$A$3:$A$832,0)),4)="1.4 ",LEFT(INDEX('2 Diag Ordering list'!$A$3:$A$832,MATCH('Calculations - Diagnostics'!$H64,'2 Diag Ordering list'!$A$3:$A$832,0)),4)="1.5 ",LEFT(INDEX('2 Diag Ordering list'!$A$3:$A$832,MATCH('Calculations - Diagnostics'!$H64,'2 Diag Ordering list'!$A$3:$A$832,0)),4)="1.6 ",LEFT(INDEX('2 Diag Ordering list'!$A$3:$A$832,MATCH('Calculations - Diagnostics'!$H64,'2 Diag Ordering list'!$A$3:$A$832,0)),4)="2.1 ",LEFT(INDEX('2 Diag Ordering list'!$A$3:$A$832,MATCH('Calculations - Diagnostics'!$H64,'2 Diag Ordering list'!$A$3:$A$832,0)),4)="3.1 ",LEFT(INDEX('2 Diag Ordering list'!$A$3:$A$832,MATCH('Calculations - Diagnostics'!$H64,'2 Diag Ordering list'!$A$3:$A$832,0)),4)="4.1 ",LEFT(INDEX('2 Diag Ordering list'!$A$3:$A$832,MATCH('Calculations - Diagnostics'!$H64,'2 Diag Ordering list'!$A$3:$A$832,0)),4)="4.2 ",LEFT(INDEX('2 Diag Ordering list'!$A$3:$A$832,MATCH('Calculations - Diagnostics'!$H64,'2 Diag Ordering list'!$A$3:$A$832,0)),4)="5.1 ",LEFT(INDEX('2 Diag Ordering list'!$A$3:$A$832,MATCH('Calculations - Diagnostics'!$H64,'2 Diag Ordering list'!$A$3:$A$832,0)),4)="5.2 ",LEFT(INDEX('2 Diag Ordering list'!$A$3:$A$832,MATCH('Calculations - Diagnostics'!$H64,'2 Diag Ordering list'!$A$3:$A$832,0)),4)="5.3 ",LEFT(INDEX('2 Diag Ordering list'!$A$3:$A$832,MATCH('Calculations - Diagnostics'!$H64,'2 Diag Ordering list'!$A$3:$A$832,0)),4)="6.1 ",LEFT(INDEX('2 Diag Ordering list'!$A$3:$A$832,MATCH('Calculations - Diagnostics'!$H64,'2 Diag Ordering list'!$A$3:$A$832,0)),4)="6.2 ",LEFT(INDEX('2 Diag Ordering list'!$A$3:$A$832,MATCH('Calculations - Diagnostics'!$H64,'2 Diag Ordering list'!$A$3:$A$832,0)),4)="6.3 ",LEFT(INDEX('2 Diag Ordering list'!$A$3:$A$832,MATCH('Calculations - Diagnostics'!$H64,'2 Diag Ordering list'!$A$3:$A$832,0)),4)="6.4 ",LEFT(INDEX('2 Diag Ordering list'!$A$3:$A$832,MATCH('Calculations - Diagnostics'!$H64,'2 Diag Ordering list'!$A$3:$A$832,0)),4)="7.1 "),HYPERLINK("#"&amp;CELL("address",INDEX('2 Diag Ordering list'!$A$3:$A$832,MATCH('Calculations - Diagnostics'!$H64,'2 Diag Ordering list'!$A$3:$A$832,0))),INDEX('2 Diag Ordering list'!$A$3:$A$832,MATCH('Calculations - Diagnostics'!$H64,'2 Diag Ordering list'!$A$3:$A$832,0))),"")</f>
        <v/>
      </c>
      <c r="C29" s="640" t="str">
        <f t="array" aca="1" ref="C29" ca="1">IF(AND(A29="",B29=""),HYPERLINK("#"&amp;CELL("address",INDEX('2 Diag Ordering list'!$A$3:$A$832,MATCH('Calculations - Diagnostics'!$H64,'2 Diag Ordering list'!$A$3:$A$832,0))),INDEX('2 Diag Ordering list'!$A$3:$A$832,MATCH('Calculations - Diagnostics'!$H64,'2 Diag Ordering list'!$A$3:$A$832,0))),"")</f>
        <v>1.4.6 BD MAX equipment</v>
      </c>
    </row>
    <row r="30" spans="1:3" ht="17.100000000000001" customHeight="1" x14ac:dyDescent="0.2">
      <c r="A30" s="828" t="str">
        <f t="array" aca="1" ref="A30" ca="1">IF(OR(LEFT(INDEX('2 Diag Ordering list'!$A$3:$A$832,MATCH('Calculations - Diagnostics'!$H65,'2 Diag Ordering list'!$A$3:$A$832,0)),3)="1. ",LEFT(INDEX('2 Diag Ordering list'!$A$3:$A$832,MATCH('Calculations - Diagnostics'!$H65,'2 Diag Ordering list'!$A$3:$A$832,0)),3)="2. ",LEFT(INDEX('2 Diag Ordering list'!$A$3:$A$832,MATCH('Calculations - Diagnostics'!$H65,'2 Diag Ordering list'!$A$3:$A$832,0)),3)="3. ",LEFT(INDEX('2 Diag Ordering list'!$A$3:$A$832,MATCH('Calculations - Diagnostics'!$H65,'2 Diag Ordering list'!$A$3:$A$832,0)),3)="4. ",LEFT(INDEX('2 Diag Ordering list'!$A$3:$A$832,MATCH('Calculations - Diagnostics'!$H65,'2 Diag Ordering list'!$A$3:$A$832,0)),3)="5. ",LEFT(INDEX('2 Diag Ordering list'!$A$3:$A$832,MATCH('Calculations - Diagnostics'!$H65,'2 Diag Ordering list'!$A$3:$A$832,0)),3)="6. ",LEFT(INDEX('2 Diag Ordering list'!$A$3:$A$832,MATCH('Calculations - Diagnostics'!$H65,'2 Diag Ordering list'!$A$3:$A$832,0)),3)="7. ",LEFT(INDEX('2 Diag Ordering list'!$A$3:$A$832,MATCH('Calculations - Diagnostics'!$H65,'2 Diag Ordering list'!$A$3:$A$832,0)),3)="8. ",LEFT(INDEX('2 Diag Ordering list'!$A$3:$A$832,MATCH('Calculations - Diagnostics'!$H65,'2 Diag Ordering list'!$A$3:$A$832,0)),3)="9. "),
HYPERLINK("#"&amp;CELL("address",INDEX('2 Diag Ordering list'!$A$3:$A$832,MATCH('Calculations - Diagnostics'!$H65,'2 Diag Ordering list'!$A$3:$A$832,0))),INDEX('2 Diag Ordering list'!$A$3:$A$832,MATCH('Calculations - Diagnostics'!$H65,'2 Diag Ordering list'!$A$3:$A$832,0))),"")</f>
        <v/>
      </c>
      <c r="B30" s="912" t="str">
        <f t="array" aca="1" ref="B30" ca="1">IF(OR(LEFT(INDEX('2 Diag Ordering list'!$A$3:$A$832,MATCH('Calculations - Diagnostics'!$H65,'2 Diag Ordering list'!$A$3:$A$832,0)),4)="1.1 ",LEFT(INDEX('2 Diag Ordering list'!$A$3:$A$832,MATCH('Calculations - Diagnostics'!$H65,'2 Diag Ordering list'!$A$3:$A$832,0)),4)="1.2 ",LEFT(INDEX('2 Diag Ordering list'!$A$3:$A$832,MATCH('Calculations - Diagnostics'!$H65,'2 Diag Ordering list'!$A$3:$A$832,0)),4)="1.3 ",LEFT(INDEX('2 Diag Ordering list'!$A$3:$A$832,MATCH('Calculations - Diagnostics'!$H65,'2 Diag Ordering list'!$A$3:$A$832,0)),4)="1.4 ",LEFT(INDEX('2 Diag Ordering list'!$A$3:$A$832,MATCH('Calculations - Diagnostics'!$H65,'2 Diag Ordering list'!$A$3:$A$832,0)),4)="1.5 ",LEFT(INDEX('2 Diag Ordering list'!$A$3:$A$832,MATCH('Calculations - Diagnostics'!$H65,'2 Diag Ordering list'!$A$3:$A$832,0)),4)="1.6 ",LEFT(INDEX('2 Diag Ordering list'!$A$3:$A$832,MATCH('Calculations - Diagnostics'!$H65,'2 Diag Ordering list'!$A$3:$A$832,0)),4)="2.1 ",LEFT(INDEX('2 Diag Ordering list'!$A$3:$A$832,MATCH('Calculations - Diagnostics'!$H65,'2 Diag Ordering list'!$A$3:$A$832,0)),4)="3.1 ",LEFT(INDEX('2 Diag Ordering list'!$A$3:$A$832,MATCH('Calculations - Diagnostics'!$H65,'2 Diag Ordering list'!$A$3:$A$832,0)),4)="4.1 ",LEFT(INDEX('2 Diag Ordering list'!$A$3:$A$832,MATCH('Calculations - Diagnostics'!$H65,'2 Diag Ordering list'!$A$3:$A$832,0)),4)="4.2 ",LEFT(INDEX('2 Diag Ordering list'!$A$3:$A$832,MATCH('Calculations - Diagnostics'!$H65,'2 Diag Ordering list'!$A$3:$A$832,0)),4)="5.1 ",LEFT(INDEX('2 Diag Ordering list'!$A$3:$A$832,MATCH('Calculations - Diagnostics'!$H65,'2 Diag Ordering list'!$A$3:$A$832,0)),4)="5.2 ",LEFT(INDEX('2 Diag Ordering list'!$A$3:$A$832,MATCH('Calculations - Diagnostics'!$H65,'2 Diag Ordering list'!$A$3:$A$832,0)),4)="5.3 ",LEFT(INDEX('2 Diag Ordering list'!$A$3:$A$832,MATCH('Calculations - Diagnostics'!$H65,'2 Diag Ordering list'!$A$3:$A$832,0)),4)="6.1 ",LEFT(INDEX('2 Diag Ordering list'!$A$3:$A$832,MATCH('Calculations - Diagnostics'!$H65,'2 Diag Ordering list'!$A$3:$A$832,0)),4)="6.2 ",LEFT(INDEX('2 Diag Ordering list'!$A$3:$A$832,MATCH('Calculations - Diagnostics'!$H65,'2 Diag Ordering list'!$A$3:$A$832,0)),4)="6.3 ",LEFT(INDEX('2 Diag Ordering list'!$A$3:$A$832,MATCH('Calculations - Diagnostics'!$H65,'2 Diag Ordering list'!$A$3:$A$832,0)),4)="6.4 ",LEFT(INDEX('2 Diag Ordering list'!$A$3:$A$832,MATCH('Calculations - Diagnostics'!$H65,'2 Diag Ordering list'!$A$3:$A$832,0)),4)="7.1 "),HYPERLINK("#"&amp;CELL("address",INDEX('2 Diag Ordering list'!$A$3:$A$832,MATCH('Calculations - Diagnostics'!$H65,'2 Diag Ordering list'!$A$3:$A$832,0))),INDEX('2 Diag Ordering list'!$A$3:$A$832,MATCH('Calculations - Diagnostics'!$H65,'2 Diag Ordering list'!$A$3:$A$832,0))),"")</f>
        <v/>
      </c>
      <c r="C30" s="640" t="str">
        <f t="array" aca="1" ref="C30" ca="1">IF(AND(A30="",B30=""),HYPERLINK("#"&amp;CELL("address",INDEX('2 Diag Ordering list'!$A$3:$A$832,MATCH('Calculations - Diagnostics'!$H65,'2 Diag Ordering list'!$A$3:$A$832,0))),INDEX('2 Diag Ordering list'!$A$3:$A$832,MATCH('Calculations - Diagnostics'!$H65,'2 Diag Ordering list'!$A$3:$A$832,0))),"")</f>
        <v>1.4.7 BD MAX reagents</v>
      </c>
    </row>
    <row r="31" spans="1:3" ht="17.100000000000001" customHeight="1" x14ac:dyDescent="0.2">
      <c r="A31" s="828" t="str">
        <f t="array" aca="1" ref="A31" ca="1">IF(OR(LEFT(INDEX('2 Diag Ordering list'!$A$3:$A$832,MATCH('Calculations - Diagnostics'!$H66,'2 Diag Ordering list'!$A$3:$A$832,0)),3)="1. ",LEFT(INDEX('2 Diag Ordering list'!$A$3:$A$832,MATCH('Calculations - Diagnostics'!$H66,'2 Diag Ordering list'!$A$3:$A$832,0)),3)="2. ",LEFT(INDEX('2 Diag Ordering list'!$A$3:$A$832,MATCH('Calculations - Diagnostics'!$H66,'2 Diag Ordering list'!$A$3:$A$832,0)),3)="3. ",LEFT(INDEX('2 Diag Ordering list'!$A$3:$A$832,MATCH('Calculations - Diagnostics'!$H66,'2 Diag Ordering list'!$A$3:$A$832,0)),3)="4. ",LEFT(INDEX('2 Diag Ordering list'!$A$3:$A$832,MATCH('Calculations - Diagnostics'!$H66,'2 Diag Ordering list'!$A$3:$A$832,0)),3)="5. ",LEFT(INDEX('2 Diag Ordering list'!$A$3:$A$832,MATCH('Calculations - Diagnostics'!$H66,'2 Diag Ordering list'!$A$3:$A$832,0)),3)="6. ",LEFT(INDEX('2 Diag Ordering list'!$A$3:$A$832,MATCH('Calculations - Diagnostics'!$H66,'2 Diag Ordering list'!$A$3:$A$832,0)),3)="7. ",LEFT(INDEX('2 Diag Ordering list'!$A$3:$A$832,MATCH('Calculations - Diagnostics'!$H66,'2 Diag Ordering list'!$A$3:$A$832,0)),3)="8. ",LEFT(INDEX('2 Diag Ordering list'!$A$3:$A$832,MATCH('Calculations - Diagnostics'!$H66,'2 Diag Ordering list'!$A$3:$A$832,0)),3)="9. "),
HYPERLINK("#"&amp;CELL("address",INDEX('2 Diag Ordering list'!$A$3:$A$832,MATCH('Calculations - Diagnostics'!$H66,'2 Diag Ordering list'!$A$3:$A$832,0))),INDEX('2 Diag Ordering list'!$A$3:$A$832,MATCH('Calculations - Diagnostics'!$H66,'2 Diag Ordering list'!$A$3:$A$832,0))),"")</f>
        <v/>
      </c>
      <c r="B31" s="912" t="str">
        <f t="array" aca="1" ref="B31" ca="1">IF(OR(LEFT(INDEX('2 Diag Ordering list'!$A$3:$A$832,MATCH('Calculations - Diagnostics'!$H66,'2 Diag Ordering list'!$A$3:$A$832,0)),4)="1.1 ",LEFT(INDEX('2 Diag Ordering list'!$A$3:$A$832,MATCH('Calculations - Diagnostics'!$H66,'2 Diag Ordering list'!$A$3:$A$832,0)),4)="1.2 ",LEFT(INDEX('2 Diag Ordering list'!$A$3:$A$832,MATCH('Calculations - Diagnostics'!$H66,'2 Diag Ordering list'!$A$3:$A$832,0)),4)="1.3 ",LEFT(INDEX('2 Diag Ordering list'!$A$3:$A$832,MATCH('Calculations - Diagnostics'!$H66,'2 Diag Ordering list'!$A$3:$A$832,0)),4)="1.4 ",LEFT(INDEX('2 Diag Ordering list'!$A$3:$A$832,MATCH('Calculations - Diagnostics'!$H66,'2 Diag Ordering list'!$A$3:$A$832,0)),4)="1.5 ",LEFT(INDEX('2 Diag Ordering list'!$A$3:$A$832,MATCH('Calculations - Diagnostics'!$H66,'2 Diag Ordering list'!$A$3:$A$832,0)),4)="1.6 ",LEFT(INDEX('2 Diag Ordering list'!$A$3:$A$832,MATCH('Calculations - Diagnostics'!$H66,'2 Diag Ordering list'!$A$3:$A$832,0)),4)="2.1 ",LEFT(INDEX('2 Diag Ordering list'!$A$3:$A$832,MATCH('Calculations - Diagnostics'!$H66,'2 Diag Ordering list'!$A$3:$A$832,0)),4)="3.1 ",LEFT(INDEX('2 Diag Ordering list'!$A$3:$A$832,MATCH('Calculations - Diagnostics'!$H66,'2 Diag Ordering list'!$A$3:$A$832,0)),4)="4.1 ",LEFT(INDEX('2 Diag Ordering list'!$A$3:$A$832,MATCH('Calculations - Diagnostics'!$H66,'2 Diag Ordering list'!$A$3:$A$832,0)),4)="4.2 ",LEFT(INDEX('2 Diag Ordering list'!$A$3:$A$832,MATCH('Calculations - Diagnostics'!$H66,'2 Diag Ordering list'!$A$3:$A$832,0)),4)="5.1 ",LEFT(INDEX('2 Diag Ordering list'!$A$3:$A$832,MATCH('Calculations - Diagnostics'!$H66,'2 Diag Ordering list'!$A$3:$A$832,0)),4)="5.2 ",LEFT(INDEX('2 Diag Ordering list'!$A$3:$A$832,MATCH('Calculations - Diagnostics'!$H66,'2 Diag Ordering list'!$A$3:$A$832,0)),4)="5.3 ",LEFT(INDEX('2 Diag Ordering list'!$A$3:$A$832,MATCH('Calculations - Diagnostics'!$H66,'2 Diag Ordering list'!$A$3:$A$832,0)),4)="6.1 ",LEFT(INDEX('2 Diag Ordering list'!$A$3:$A$832,MATCH('Calculations - Diagnostics'!$H66,'2 Diag Ordering list'!$A$3:$A$832,0)),4)="6.2 ",LEFT(INDEX('2 Diag Ordering list'!$A$3:$A$832,MATCH('Calculations - Diagnostics'!$H66,'2 Diag Ordering list'!$A$3:$A$832,0)),4)="6.3 ",LEFT(INDEX('2 Diag Ordering list'!$A$3:$A$832,MATCH('Calculations - Diagnostics'!$H66,'2 Diag Ordering list'!$A$3:$A$832,0)),4)="6.4 ",LEFT(INDEX('2 Diag Ordering list'!$A$3:$A$832,MATCH('Calculations - Diagnostics'!$H66,'2 Diag Ordering list'!$A$3:$A$832,0)),4)="7.1 "),HYPERLINK("#"&amp;CELL("address",INDEX('2 Diag Ordering list'!$A$3:$A$832,MATCH('Calculations - Diagnostics'!$H66,'2 Diag Ordering list'!$A$3:$A$832,0))),INDEX('2 Diag Ordering list'!$A$3:$A$832,MATCH('Calculations - Diagnostics'!$H66,'2 Diag Ordering list'!$A$3:$A$832,0))),"")</f>
        <v/>
      </c>
      <c r="C31" s="640" t="str">
        <f t="array" aca="1" ref="C31" ca="1">IF(AND(A31="",B31=""),HYPERLINK("#"&amp;CELL("address",INDEX('2 Diag Ordering list'!$A$3:$A$832,MATCH('Calculations - Diagnostics'!$H66,'2 Diag Ordering list'!$A$3:$A$832,0))),INDEX('2 Diag Ordering list'!$A$3:$A$832,MATCH('Calculations - Diagnostics'!$H66,'2 Diag Ordering list'!$A$3:$A$832,0))),"")</f>
        <v>1.4.8 BD MAX Consumables</v>
      </c>
    </row>
    <row r="32" spans="1:3" ht="17.100000000000001" customHeight="1" x14ac:dyDescent="0.2">
      <c r="A32" s="828" t="str">
        <f t="array" aca="1" ref="A32" ca="1">IF(OR(LEFT(INDEX('2 Diag Ordering list'!$A$3:$A$832,MATCH('Calculations - Diagnostics'!$H67,'2 Diag Ordering list'!$A$3:$A$832,0)),3)="1. ",LEFT(INDEX('2 Diag Ordering list'!$A$3:$A$832,MATCH('Calculations - Diagnostics'!$H67,'2 Diag Ordering list'!$A$3:$A$832,0)),3)="2. ",LEFT(INDEX('2 Diag Ordering list'!$A$3:$A$832,MATCH('Calculations - Diagnostics'!$H67,'2 Diag Ordering list'!$A$3:$A$832,0)),3)="3. ",LEFT(INDEX('2 Diag Ordering list'!$A$3:$A$832,MATCH('Calculations - Diagnostics'!$H67,'2 Diag Ordering list'!$A$3:$A$832,0)),3)="4. ",LEFT(INDEX('2 Diag Ordering list'!$A$3:$A$832,MATCH('Calculations - Diagnostics'!$H67,'2 Diag Ordering list'!$A$3:$A$832,0)),3)="5. ",LEFT(INDEX('2 Diag Ordering list'!$A$3:$A$832,MATCH('Calculations - Diagnostics'!$H67,'2 Diag Ordering list'!$A$3:$A$832,0)),3)="6. ",LEFT(INDEX('2 Diag Ordering list'!$A$3:$A$832,MATCH('Calculations - Diagnostics'!$H67,'2 Diag Ordering list'!$A$3:$A$832,0)),3)="7. ",LEFT(INDEX('2 Diag Ordering list'!$A$3:$A$832,MATCH('Calculations - Diagnostics'!$H67,'2 Diag Ordering list'!$A$3:$A$832,0)),3)="8. ",LEFT(INDEX('2 Diag Ordering list'!$A$3:$A$832,MATCH('Calculations - Diagnostics'!$H67,'2 Diag Ordering list'!$A$3:$A$832,0)),3)="9. "),
HYPERLINK("#"&amp;CELL("address",INDEX('2 Diag Ordering list'!$A$3:$A$832,MATCH('Calculations - Diagnostics'!$H67,'2 Diag Ordering list'!$A$3:$A$832,0))),INDEX('2 Diag Ordering list'!$A$3:$A$832,MATCH('Calculations - Diagnostics'!$H67,'2 Diag Ordering list'!$A$3:$A$832,0))),"")</f>
        <v/>
      </c>
      <c r="B32" s="912" t="str">
        <f t="array" aca="1" ref="B32" ca="1">IF(OR(LEFT(INDEX('2 Diag Ordering list'!$A$3:$A$832,MATCH('Calculations - Diagnostics'!$H67,'2 Diag Ordering list'!$A$3:$A$832,0)),4)="1.1 ",LEFT(INDEX('2 Diag Ordering list'!$A$3:$A$832,MATCH('Calculations - Diagnostics'!$H67,'2 Diag Ordering list'!$A$3:$A$832,0)),4)="1.2 ",LEFT(INDEX('2 Diag Ordering list'!$A$3:$A$832,MATCH('Calculations - Diagnostics'!$H67,'2 Diag Ordering list'!$A$3:$A$832,0)),4)="1.3 ",LEFT(INDEX('2 Diag Ordering list'!$A$3:$A$832,MATCH('Calculations - Diagnostics'!$H67,'2 Diag Ordering list'!$A$3:$A$832,0)),4)="1.4 ",LEFT(INDEX('2 Diag Ordering list'!$A$3:$A$832,MATCH('Calculations - Diagnostics'!$H67,'2 Diag Ordering list'!$A$3:$A$832,0)),4)="1.5 ",LEFT(INDEX('2 Diag Ordering list'!$A$3:$A$832,MATCH('Calculations - Diagnostics'!$H67,'2 Diag Ordering list'!$A$3:$A$832,0)),4)="1.6 ",LEFT(INDEX('2 Diag Ordering list'!$A$3:$A$832,MATCH('Calculations - Diagnostics'!$H67,'2 Diag Ordering list'!$A$3:$A$832,0)),4)="2.1 ",LEFT(INDEX('2 Diag Ordering list'!$A$3:$A$832,MATCH('Calculations - Diagnostics'!$H67,'2 Diag Ordering list'!$A$3:$A$832,0)),4)="3.1 ",LEFT(INDEX('2 Diag Ordering list'!$A$3:$A$832,MATCH('Calculations - Diagnostics'!$H67,'2 Diag Ordering list'!$A$3:$A$832,0)),4)="4.1 ",LEFT(INDEX('2 Diag Ordering list'!$A$3:$A$832,MATCH('Calculations - Diagnostics'!$H67,'2 Diag Ordering list'!$A$3:$A$832,0)),4)="4.2 ",LEFT(INDEX('2 Diag Ordering list'!$A$3:$A$832,MATCH('Calculations - Diagnostics'!$H67,'2 Diag Ordering list'!$A$3:$A$832,0)),4)="5.1 ",LEFT(INDEX('2 Diag Ordering list'!$A$3:$A$832,MATCH('Calculations - Diagnostics'!$H67,'2 Diag Ordering list'!$A$3:$A$832,0)),4)="5.2 ",LEFT(INDEX('2 Diag Ordering list'!$A$3:$A$832,MATCH('Calculations - Diagnostics'!$H67,'2 Diag Ordering list'!$A$3:$A$832,0)),4)="5.3 ",LEFT(INDEX('2 Diag Ordering list'!$A$3:$A$832,MATCH('Calculations - Diagnostics'!$H67,'2 Diag Ordering list'!$A$3:$A$832,0)),4)="6.1 ",LEFT(INDEX('2 Diag Ordering list'!$A$3:$A$832,MATCH('Calculations - Diagnostics'!$H67,'2 Diag Ordering list'!$A$3:$A$832,0)),4)="6.2 ",LEFT(INDEX('2 Diag Ordering list'!$A$3:$A$832,MATCH('Calculations - Diagnostics'!$H67,'2 Diag Ordering list'!$A$3:$A$832,0)),4)="6.3 ",LEFT(INDEX('2 Diag Ordering list'!$A$3:$A$832,MATCH('Calculations - Diagnostics'!$H67,'2 Diag Ordering list'!$A$3:$A$832,0)),4)="6.4 ",LEFT(INDEX('2 Diag Ordering list'!$A$3:$A$832,MATCH('Calculations - Diagnostics'!$H67,'2 Diag Ordering list'!$A$3:$A$832,0)),4)="7.1 "),HYPERLINK("#"&amp;CELL("address",INDEX('2 Diag Ordering list'!$A$3:$A$832,MATCH('Calculations - Diagnostics'!$H67,'2 Diag Ordering list'!$A$3:$A$832,0))),INDEX('2 Diag Ordering list'!$A$3:$A$832,MATCH('Calculations - Diagnostics'!$H67,'2 Diag Ordering list'!$A$3:$A$832,0))),"")</f>
        <v/>
      </c>
      <c r="C32" s="640" t="str">
        <f t="array" aca="1" ref="C32" ca="1">IF(AND(A32="",B32=""),HYPERLINK("#"&amp;CELL("address",INDEX('2 Diag Ordering list'!$A$3:$A$832,MATCH('Calculations - Diagnostics'!$H67,'2 Diag Ordering list'!$A$3:$A$832,0))),INDEX('2 Diag Ordering list'!$A$3:$A$832,MATCH('Calculations - Diagnostics'!$H67,'2 Diag Ordering list'!$A$3:$A$832,0))),"")</f>
        <v>1.4.9 Fluorotype equipment</v>
      </c>
    </row>
    <row r="33" spans="1:3" ht="17.100000000000001" customHeight="1" x14ac:dyDescent="0.2">
      <c r="A33" s="828" t="str">
        <f t="array" aca="1" ref="A33" ca="1">IF(OR(LEFT(INDEX('2 Diag Ordering list'!$A$3:$A$832,MATCH('Calculations - Diagnostics'!$H68,'2 Diag Ordering list'!$A$3:$A$832,0)),3)="1. ",LEFT(INDEX('2 Diag Ordering list'!$A$3:$A$832,MATCH('Calculations - Diagnostics'!$H68,'2 Diag Ordering list'!$A$3:$A$832,0)),3)="2. ",LEFT(INDEX('2 Diag Ordering list'!$A$3:$A$832,MATCH('Calculations - Diagnostics'!$H68,'2 Diag Ordering list'!$A$3:$A$832,0)),3)="3. ",LEFT(INDEX('2 Diag Ordering list'!$A$3:$A$832,MATCH('Calculations - Diagnostics'!$H68,'2 Diag Ordering list'!$A$3:$A$832,0)),3)="4. ",LEFT(INDEX('2 Diag Ordering list'!$A$3:$A$832,MATCH('Calculations - Diagnostics'!$H68,'2 Diag Ordering list'!$A$3:$A$832,0)),3)="5. ",LEFT(INDEX('2 Diag Ordering list'!$A$3:$A$832,MATCH('Calculations - Diagnostics'!$H68,'2 Diag Ordering list'!$A$3:$A$832,0)),3)="6. ",LEFT(INDEX('2 Diag Ordering list'!$A$3:$A$832,MATCH('Calculations - Diagnostics'!$H68,'2 Diag Ordering list'!$A$3:$A$832,0)),3)="7. ",LEFT(INDEX('2 Diag Ordering list'!$A$3:$A$832,MATCH('Calculations - Diagnostics'!$H68,'2 Diag Ordering list'!$A$3:$A$832,0)),3)="8. ",LEFT(INDEX('2 Diag Ordering list'!$A$3:$A$832,MATCH('Calculations - Diagnostics'!$H68,'2 Diag Ordering list'!$A$3:$A$832,0)),3)="9. "),
HYPERLINK("#"&amp;CELL("address",INDEX('2 Diag Ordering list'!$A$3:$A$832,MATCH('Calculations - Diagnostics'!$H68,'2 Diag Ordering list'!$A$3:$A$832,0))),INDEX('2 Diag Ordering list'!$A$3:$A$832,MATCH('Calculations - Diagnostics'!$H68,'2 Diag Ordering list'!$A$3:$A$832,0))),"")</f>
        <v/>
      </c>
      <c r="B33" s="912" t="str">
        <f t="array" aca="1" ref="B33" ca="1">IF(OR(LEFT(INDEX('2 Diag Ordering list'!$A$3:$A$832,MATCH('Calculations - Diagnostics'!$H68,'2 Diag Ordering list'!$A$3:$A$832,0)),4)="1.1 ",LEFT(INDEX('2 Diag Ordering list'!$A$3:$A$832,MATCH('Calculations - Diagnostics'!$H68,'2 Diag Ordering list'!$A$3:$A$832,0)),4)="1.2 ",LEFT(INDEX('2 Diag Ordering list'!$A$3:$A$832,MATCH('Calculations - Diagnostics'!$H68,'2 Diag Ordering list'!$A$3:$A$832,0)),4)="1.3 ",LEFT(INDEX('2 Diag Ordering list'!$A$3:$A$832,MATCH('Calculations - Diagnostics'!$H68,'2 Diag Ordering list'!$A$3:$A$832,0)),4)="1.4 ",LEFT(INDEX('2 Diag Ordering list'!$A$3:$A$832,MATCH('Calculations - Diagnostics'!$H68,'2 Diag Ordering list'!$A$3:$A$832,0)),4)="1.5 ",LEFT(INDEX('2 Diag Ordering list'!$A$3:$A$832,MATCH('Calculations - Diagnostics'!$H68,'2 Diag Ordering list'!$A$3:$A$832,0)),4)="1.6 ",LEFT(INDEX('2 Diag Ordering list'!$A$3:$A$832,MATCH('Calculations - Diagnostics'!$H68,'2 Diag Ordering list'!$A$3:$A$832,0)),4)="2.1 ",LEFT(INDEX('2 Diag Ordering list'!$A$3:$A$832,MATCH('Calculations - Diagnostics'!$H68,'2 Diag Ordering list'!$A$3:$A$832,0)),4)="3.1 ",LEFT(INDEX('2 Diag Ordering list'!$A$3:$A$832,MATCH('Calculations - Diagnostics'!$H68,'2 Diag Ordering list'!$A$3:$A$832,0)),4)="4.1 ",LEFT(INDEX('2 Diag Ordering list'!$A$3:$A$832,MATCH('Calculations - Diagnostics'!$H68,'2 Diag Ordering list'!$A$3:$A$832,0)),4)="4.2 ",LEFT(INDEX('2 Diag Ordering list'!$A$3:$A$832,MATCH('Calculations - Diagnostics'!$H68,'2 Diag Ordering list'!$A$3:$A$832,0)),4)="5.1 ",LEFT(INDEX('2 Diag Ordering list'!$A$3:$A$832,MATCH('Calculations - Diagnostics'!$H68,'2 Diag Ordering list'!$A$3:$A$832,0)),4)="5.2 ",LEFT(INDEX('2 Diag Ordering list'!$A$3:$A$832,MATCH('Calculations - Diagnostics'!$H68,'2 Diag Ordering list'!$A$3:$A$832,0)),4)="5.3 ",LEFT(INDEX('2 Diag Ordering list'!$A$3:$A$832,MATCH('Calculations - Diagnostics'!$H68,'2 Diag Ordering list'!$A$3:$A$832,0)),4)="6.1 ",LEFT(INDEX('2 Diag Ordering list'!$A$3:$A$832,MATCH('Calculations - Diagnostics'!$H68,'2 Diag Ordering list'!$A$3:$A$832,0)),4)="6.2 ",LEFT(INDEX('2 Diag Ordering list'!$A$3:$A$832,MATCH('Calculations - Diagnostics'!$H68,'2 Diag Ordering list'!$A$3:$A$832,0)),4)="6.3 ",LEFT(INDEX('2 Diag Ordering list'!$A$3:$A$832,MATCH('Calculations - Diagnostics'!$H68,'2 Diag Ordering list'!$A$3:$A$832,0)),4)="6.4 ",LEFT(INDEX('2 Diag Ordering list'!$A$3:$A$832,MATCH('Calculations - Diagnostics'!$H68,'2 Diag Ordering list'!$A$3:$A$832,0)),4)="7.1 "),HYPERLINK("#"&amp;CELL("address",INDEX('2 Diag Ordering list'!$A$3:$A$832,MATCH('Calculations - Diagnostics'!$H68,'2 Diag Ordering list'!$A$3:$A$832,0))),INDEX('2 Diag Ordering list'!$A$3:$A$832,MATCH('Calculations - Diagnostics'!$H68,'2 Diag Ordering list'!$A$3:$A$832,0))),"")</f>
        <v/>
      </c>
      <c r="C33" s="640" t="str">
        <f t="array" aca="1" ref="C33" ca="1">IF(AND(A33="",B33=""),HYPERLINK("#"&amp;CELL("address",INDEX('2 Diag Ordering list'!$A$3:$A$832,MATCH('Calculations - Diagnostics'!$H68,'2 Diag Ordering list'!$A$3:$A$832,0))),INDEX('2 Diag Ordering list'!$A$3:$A$832,MATCH('Calculations - Diagnostics'!$H68,'2 Diag Ordering list'!$A$3:$A$832,0))),"")</f>
        <v>1.4.10 Fluorotype reagents</v>
      </c>
    </row>
    <row r="34" spans="1:3" ht="17.100000000000001" customHeight="1" x14ac:dyDescent="0.2">
      <c r="A34" s="828" t="str">
        <f t="array" aca="1" ref="A34" ca="1">IF(OR(LEFT(INDEX('2 Diag Ordering list'!$A$3:$A$832,MATCH('Calculations - Diagnostics'!$H69,'2 Diag Ordering list'!$A$3:$A$832,0)),3)="1. ",LEFT(INDEX('2 Diag Ordering list'!$A$3:$A$832,MATCH('Calculations - Diagnostics'!$H69,'2 Diag Ordering list'!$A$3:$A$832,0)),3)="2. ",LEFT(INDEX('2 Diag Ordering list'!$A$3:$A$832,MATCH('Calculations - Diagnostics'!$H69,'2 Diag Ordering list'!$A$3:$A$832,0)),3)="3. ",LEFT(INDEX('2 Diag Ordering list'!$A$3:$A$832,MATCH('Calculations - Diagnostics'!$H69,'2 Diag Ordering list'!$A$3:$A$832,0)),3)="4. ",LEFT(INDEX('2 Diag Ordering list'!$A$3:$A$832,MATCH('Calculations - Diagnostics'!$H69,'2 Diag Ordering list'!$A$3:$A$832,0)),3)="5. ",LEFT(INDEX('2 Diag Ordering list'!$A$3:$A$832,MATCH('Calculations - Diagnostics'!$H69,'2 Diag Ordering list'!$A$3:$A$832,0)),3)="6. ",LEFT(INDEX('2 Diag Ordering list'!$A$3:$A$832,MATCH('Calculations - Diagnostics'!$H69,'2 Diag Ordering list'!$A$3:$A$832,0)),3)="7. ",LEFT(INDEX('2 Diag Ordering list'!$A$3:$A$832,MATCH('Calculations - Diagnostics'!$H69,'2 Diag Ordering list'!$A$3:$A$832,0)),3)="8. ",LEFT(INDEX('2 Diag Ordering list'!$A$3:$A$832,MATCH('Calculations - Diagnostics'!$H69,'2 Diag Ordering list'!$A$3:$A$832,0)),3)="9. "),
HYPERLINK("#"&amp;CELL("address",INDEX('2 Diag Ordering list'!$A$3:$A$832,MATCH('Calculations - Diagnostics'!$H69,'2 Diag Ordering list'!$A$3:$A$832,0))),INDEX('2 Diag Ordering list'!$A$3:$A$832,MATCH('Calculations - Diagnostics'!$H69,'2 Diag Ordering list'!$A$3:$A$832,0))),"")</f>
        <v/>
      </c>
      <c r="B34" s="912" t="str">
        <f t="array" aca="1" ref="B34" ca="1">IF(OR(LEFT(INDEX('2 Diag Ordering list'!$A$3:$A$832,MATCH('Calculations - Diagnostics'!$H69,'2 Diag Ordering list'!$A$3:$A$832,0)),4)="1.1 ",LEFT(INDEX('2 Diag Ordering list'!$A$3:$A$832,MATCH('Calculations - Diagnostics'!$H69,'2 Diag Ordering list'!$A$3:$A$832,0)),4)="1.2 ",LEFT(INDEX('2 Diag Ordering list'!$A$3:$A$832,MATCH('Calculations - Diagnostics'!$H69,'2 Diag Ordering list'!$A$3:$A$832,0)),4)="1.3 ",LEFT(INDEX('2 Diag Ordering list'!$A$3:$A$832,MATCH('Calculations - Diagnostics'!$H69,'2 Diag Ordering list'!$A$3:$A$832,0)),4)="1.4 ",LEFT(INDEX('2 Diag Ordering list'!$A$3:$A$832,MATCH('Calculations - Diagnostics'!$H69,'2 Diag Ordering list'!$A$3:$A$832,0)),4)="1.5 ",LEFT(INDEX('2 Diag Ordering list'!$A$3:$A$832,MATCH('Calculations - Diagnostics'!$H69,'2 Diag Ordering list'!$A$3:$A$832,0)),4)="1.6 ",LEFT(INDEX('2 Diag Ordering list'!$A$3:$A$832,MATCH('Calculations - Diagnostics'!$H69,'2 Diag Ordering list'!$A$3:$A$832,0)),4)="2.1 ",LEFT(INDEX('2 Diag Ordering list'!$A$3:$A$832,MATCH('Calculations - Diagnostics'!$H69,'2 Diag Ordering list'!$A$3:$A$832,0)),4)="3.1 ",LEFT(INDEX('2 Diag Ordering list'!$A$3:$A$832,MATCH('Calculations - Diagnostics'!$H69,'2 Diag Ordering list'!$A$3:$A$832,0)),4)="4.1 ",LEFT(INDEX('2 Diag Ordering list'!$A$3:$A$832,MATCH('Calculations - Diagnostics'!$H69,'2 Diag Ordering list'!$A$3:$A$832,0)),4)="4.2 ",LEFT(INDEX('2 Diag Ordering list'!$A$3:$A$832,MATCH('Calculations - Diagnostics'!$H69,'2 Diag Ordering list'!$A$3:$A$832,0)),4)="5.1 ",LEFT(INDEX('2 Diag Ordering list'!$A$3:$A$832,MATCH('Calculations - Diagnostics'!$H69,'2 Diag Ordering list'!$A$3:$A$832,0)),4)="5.2 ",LEFT(INDEX('2 Diag Ordering list'!$A$3:$A$832,MATCH('Calculations - Diagnostics'!$H69,'2 Diag Ordering list'!$A$3:$A$832,0)),4)="5.3 ",LEFT(INDEX('2 Diag Ordering list'!$A$3:$A$832,MATCH('Calculations - Diagnostics'!$H69,'2 Diag Ordering list'!$A$3:$A$832,0)),4)="6.1 ",LEFT(INDEX('2 Diag Ordering list'!$A$3:$A$832,MATCH('Calculations - Diagnostics'!$H69,'2 Diag Ordering list'!$A$3:$A$832,0)),4)="6.2 ",LEFT(INDEX('2 Diag Ordering list'!$A$3:$A$832,MATCH('Calculations - Diagnostics'!$H69,'2 Diag Ordering list'!$A$3:$A$832,0)),4)="6.3 ",LEFT(INDEX('2 Diag Ordering list'!$A$3:$A$832,MATCH('Calculations - Diagnostics'!$H69,'2 Diag Ordering list'!$A$3:$A$832,0)),4)="6.4 ",LEFT(INDEX('2 Diag Ordering list'!$A$3:$A$832,MATCH('Calculations - Diagnostics'!$H69,'2 Diag Ordering list'!$A$3:$A$832,0)),4)="7.1 "),HYPERLINK("#"&amp;CELL("address",INDEX('2 Diag Ordering list'!$A$3:$A$832,MATCH('Calculations - Diagnostics'!$H69,'2 Diag Ordering list'!$A$3:$A$832,0))),INDEX('2 Diag Ordering list'!$A$3:$A$832,MATCH('Calculations - Diagnostics'!$H69,'2 Diag Ordering list'!$A$3:$A$832,0))),"")</f>
        <v/>
      </c>
      <c r="C34" s="640" t="str">
        <f t="array" aca="1" ref="C34" ca="1">IF(AND(A34="",B34=""),HYPERLINK("#"&amp;CELL("address",INDEX('2 Diag Ordering list'!$A$3:$A$832,MATCH('Calculations - Diagnostics'!$H69,'2 Diag Ordering list'!$A$3:$A$832,0))),INDEX('2 Diag Ordering list'!$A$3:$A$832,MATCH('Calculations - Diagnostics'!$H69,'2 Diag Ordering list'!$A$3:$A$832,0))),"")</f>
        <v>1.4.11 Fluorotype consumables</v>
      </c>
    </row>
    <row r="35" spans="1:3" ht="17.100000000000001" customHeight="1" x14ac:dyDescent="0.2">
      <c r="A35" s="828" t="str">
        <f t="array" aca="1" ref="A35" ca="1">IF(OR(LEFT(INDEX('2 Diag Ordering list'!$A$3:$A$832,MATCH('Calculations - Diagnostics'!$H70,'2 Diag Ordering list'!$A$3:$A$832,0)),3)="1. ",LEFT(INDEX('2 Diag Ordering list'!$A$3:$A$832,MATCH('Calculations - Diagnostics'!$H70,'2 Diag Ordering list'!$A$3:$A$832,0)),3)="2. ",LEFT(INDEX('2 Diag Ordering list'!$A$3:$A$832,MATCH('Calculations - Diagnostics'!$H70,'2 Diag Ordering list'!$A$3:$A$832,0)),3)="3. ",LEFT(INDEX('2 Diag Ordering list'!$A$3:$A$832,MATCH('Calculations - Diagnostics'!$H70,'2 Diag Ordering list'!$A$3:$A$832,0)),3)="4. ",LEFT(INDEX('2 Diag Ordering list'!$A$3:$A$832,MATCH('Calculations - Diagnostics'!$H70,'2 Diag Ordering list'!$A$3:$A$832,0)),3)="5. ",LEFT(INDEX('2 Diag Ordering list'!$A$3:$A$832,MATCH('Calculations - Diagnostics'!$H70,'2 Diag Ordering list'!$A$3:$A$832,0)),3)="6. ",LEFT(INDEX('2 Diag Ordering list'!$A$3:$A$832,MATCH('Calculations - Diagnostics'!$H70,'2 Diag Ordering list'!$A$3:$A$832,0)),3)="7. ",LEFT(INDEX('2 Diag Ordering list'!$A$3:$A$832,MATCH('Calculations - Diagnostics'!$H70,'2 Diag Ordering list'!$A$3:$A$832,0)),3)="8. ",LEFT(INDEX('2 Diag Ordering list'!$A$3:$A$832,MATCH('Calculations - Diagnostics'!$H70,'2 Diag Ordering list'!$A$3:$A$832,0)),3)="9. "),
HYPERLINK("#"&amp;CELL("address",INDEX('2 Diag Ordering list'!$A$3:$A$832,MATCH('Calculations - Diagnostics'!$H70,'2 Diag Ordering list'!$A$3:$A$832,0))),INDEX('2 Diag Ordering list'!$A$3:$A$832,MATCH('Calculations - Diagnostics'!$H70,'2 Diag Ordering list'!$A$3:$A$832,0))),"")</f>
        <v/>
      </c>
      <c r="B35" s="912" t="str">
        <f t="array" aca="1" ref="B35" ca="1">IF(OR(LEFT(INDEX('2 Diag Ordering list'!$A$3:$A$832,MATCH('Calculations - Diagnostics'!$H70,'2 Diag Ordering list'!$A$3:$A$832,0)),4)="1.1 ",LEFT(INDEX('2 Diag Ordering list'!$A$3:$A$832,MATCH('Calculations - Diagnostics'!$H70,'2 Diag Ordering list'!$A$3:$A$832,0)),4)="1.2 ",LEFT(INDEX('2 Diag Ordering list'!$A$3:$A$832,MATCH('Calculations - Diagnostics'!$H70,'2 Diag Ordering list'!$A$3:$A$832,0)),4)="1.3 ",LEFT(INDEX('2 Diag Ordering list'!$A$3:$A$832,MATCH('Calculations - Diagnostics'!$H70,'2 Diag Ordering list'!$A$3:$A$832,0)),4)="1.4 ",LEFT(INDEX('2 Diag Ordering list'!$A$3:$A$832,MATCH('Calculations - Diagnostics'!$H70,'2 Diag Ordering list'!$A$3:$A$832,0)),4)="1.5 ",LEFT(INDEX('2 Diag Ordering list'!$A$3:$A$832,MATCH('Calculations - Diagnostics'!$H70,'2 Diag Ordering list'!$A$3:$A$832,0)),4)="1.6 ",LEFT(INDEX('2 Diag Ordering list'!$A$3:$A$832,MATCH('Calculations - Diagnostics'!$H70,'2 Diag Ordering list'!$A$3:$A$832,0)),4)="2.1 ",LEFT(INDEX('2 Diag Ordering list'!$A$3:$A$832,MATCH('Calculations - Diagnostics'!$H70,'2 Diag Ordering list'!$A$3:$A$832,0)),4)="3.1 ",LEFT(INDEX('2 Diag Ordering list'!$A$3:$A$832,MATCH('Calculations - Diagnostics'!$H70,'2 Diag Ordering list'!$A$3:$A$832,0)),4)="4.1 ",LEFT(INDEX('2 Diag Ordering list'!$A$3:$A$832,MATCH('Calculations - Diagnostics'!$H70,'2 Diag Ordering list'!$A$3:$A$832,0)),4)="4.2 ",LEFT(INDEX('2 Diag Ordering list'!$A$3:$A$832,MATCH('Calculations - Diagnostics'!$H70,'2 Diag Ordering list'!$A$3:$A$832,0)),4)="5.1 ",LEFT(INDEX('2 Diag Ordering list'!$A$3:$A$832,MATCH('Calculations - Diagnostics'!$H70,'2 Diag Ordering list'!$A$3:$A$832,0)),4)="5.2 ",LEFT(INDEX('2 Diag Ordering list'!$A$3:$A$832,MATCH('Calculations - Diagnostics'!$H70,'2 Diag Ordering list'!$A$3:$A$832,0)),4)="5.3 ",LEFT(INDEX('2 Diag Ordering list'!$A$3:$A$832,MATCH('Calculations - Diagnostics'!$H70,'2 Diag Ordering list'!$A$3:$A$832,0)),4)="6.1 ",LEFT(INDEX('2 Diag Ordering list'!$A$3:$A$832,MATCH('Calculations - Diagnostics'!$H70,'2 Diag Ordering list'!$A$3:$A$832,0)),4)="6.2 ",LEFT(INDEX('2 Diag Ordering list'!$A$3:$A$832,MATCH('Calculations - Diagnostics'!$H70,'2 Diag Ordering list'!$A$3:$A$832,0)),4)="6.3 ",LEFT(INDEX('2 Diag Ordering list'!$A$3:$A$832,MATCH('Calculations - Diagnostics'!$H70,'2 Diag Ordering list'!$A$3:$A$832,0)),4)="6.4 ",LEFT(INDEX('2 Diag Ordering list'!$A$3:$A$832,MATCH('Calculations - Diagnostics'!$H70,'2 Diag Ordering list'!$A$3:$A$832,0)),4)="7.1 "),HYPERLINK("#"&amp;CELL("address",INDEX('2 Diag Ordering list'!$A$3:$A$832,MATCH('Calculations - Diagnostics'!$H70,'2 Diag Ordering list'!$A$3:$A$832,0))),INDEX('2 Diag Ordering list'!$A$3:$A$832,MATCH('Calculations - Diagnostics'!$H70,'2 Diag Ordering list'!$A$3:$A$832,0))),"")</f>
        <v/>
      </c>
      <c r="C35" s="640" t="str">
        <f t="array" aca="1" ref="C35" ca="1">IF(AND(A35="",B35=""),HYPERLINK("#"&amp;CELL("address",INDEX('2 Diag Ordering list'!$A$3:$A$832,MATCH('Calculations - Diagnostics'!$H70,'2 Diag Ordering list'!$A$3:$A$832,0))),INDEX('2 Diag Ordering list'!$A$3:$A$832,MATCH('Calculations - Diagnostics'!$H70,'2 Diag Ordering list'!$A$3:$A$832,0))),"")</f>
        <v>1.4.12 Fluorotype services</v>
      </c>
    </row>
    <row r="36" spans="1:3" ht="17.100000000000001" customHeight="1" x14ac:dyDescent="0.2">
      <c r="A36" s="828" t="str">
        <f t="array" aca="1" ref="A36" ca="1">IF(OR(LEFT(INDEX('2 Diag Ordering list'!$A$3:$A$832,MATCH('Calculations - Diagnostics'!$H71,'2 Diag Ordering list'!$A$3:$A$832,0)),3)="1. ",LEFT(INDEX('2 Diag Ordering list'!$A$3:$A$832,MATCH('Calculations - Diagnostics'!$H71,'2 Diag Ordering list'!$A$3:$A$832,0)),3)="2. ",LEFT(INDEX('2 Diag Ordering list'!$A$3:$A$832,MATCH('Calculations - Diagnostics'!$H71,'2 Diag Ordering list'!$A$3:$A$832,0)),3)="3. ",LEFT(INDEX('2 Diag Ordering list'!$A$3:$A$832,MATCH('Calculations - Diagnostics'!$H71,'2 Diag Ordering list'!$A$3:$A$832,0)),3)="4. ",LEFT(INDEX('2 Diag Ordering list'!$A$3:$A$832,MATCH('Calculations - Diagnostics'!$H71,'2 Diag Ordering list'!$A$3:$A$832,0)),3)="5. ",LEFT(INDEX('2 Diag Ordering list'!$A$3:$A$832,MATCH('Calculations - Diagnostics'!$H71,'2 Diag Ordering list'!$A$3:$A$832,0)),3)="6. ",LEFT(INDEX('2 Diag Ordering list'!$A$3:$A$832,MATCH('Calculations - Diagnostics'!$H71,'2 Diag Ordering list'!$A$3:$A$832,0)),3)="7. ",LEFT(INDEX('2 Diag Ordering list'!$A$3:$A$832,MATCH('Calculations - Diagnostics'!$H71,'2 Diag Ordering list'!$A$3:$A$832,0)),3)="8. ",LEFT(INDEX('2 Diag Ordering list'!$A$3:$A$832,MATCH('Calculations - Diagnostics'!$H71,'2 Diag Ordering list'!$A$3:$A$832,0)),3)="9. "),
HYPERLINK("#"&amp;CELL("address",INDEX('2 Diag Ordering list'!$A$3:$A$832,MATCH('Calculations - Diagnostics'!$H71,'2 Diag Ordering list'!$A$3:$A$832,0))),INDEX('2 Diag Ordering list'!$A$3:$A$832,MATCH('Calculations - Diagnostics'!$H71,'2 Diag Ordering list'!$A$3:$A$832,0))),"")</f>
        <v/>
      </c>
      <c r="B36" s="912" t="str">
        <f t="array" aca="1" ref="B36" ca="1">IF(OR(LEFT(INDEX('2 Diag Ordering list'!$A$3:$A$832,MATCH('Calculations - Diagnostics'!$H71,'2 Diag Ordering list'!$A$3:$A$832,0)),4)="1.1 ",LEFT(INDEX('2 Diag Ordering list'!$A$3:$A$832,MATCH('Calculations - Diagnostics'!$H71,'2 Diag Ordering list'!$A$3:$A$832,0)),4)="1.2 ",LEFT(INDEX('2 Diag Ordering list'!$A$3:$A$832,MATCH('Calculations - Diagnostics'!$H71,'2 Diag Ordering list'!$A$3:$A$832,0)),4)="1.3 ",LEFT(INDEX('2 Diag Ordering list'!$A$3:$A$832,MATCH('Calculations - Diagnostics'!$H71,'2 Diag Ordering list'!$A$3:$A$832,0)),4)="1.4 ",LEFT(INDEX('2 Diag Ordering list'!$A$3:$A$832,MATCH('Calculations - Diagnostics'!$H71,'2 Diag Ordering list'!$A$3:$A$832,0)),4)="1.5 ",LEFT(INDEX('2 Diag Ordering list'!$A$3:$A$832,MATCH('Calculations - Diagnostics'!$H71,'2 Diag Ordering list'!$A$3:$A$832,0)),4)="1.6 ",LEFT(INDEX('2 Diag Ordering list'!$A$3:$A$832,MATCH('Calculations - Diagnostics'!$H71,'2 Diag Ordering list'!$A$3:$A$832,0)),4)="2.1 ",LEFT(INDEX('2 Diag Ordering list'!$A$3:$A$832,MATCH('Calculations - Diagnostics'!$H71,'2 Diag Ordering list'!$A$3:$A$832,0)),4)="3.1 ",LEFT(INDEX('2 Diag Ordering list'!$A$3:$A$832,MATCH('Calculations - Diagnostics'!$H71,'2 Diag Ordering list'!$A$3:$A$832,0)),4)="4.1 ",LEFT(INDEX('2 Diag Ordering list'!$A$3:$A$832,MATCH('Calculations - Diagnostics'!$H71,'2 Diag Ordering list'!$A$3:$A$832,0)),4)="4.2 ",LEFT(INDEX('2 Diag Ordering list'!$A$3:$A$832,MATCH('Calculations - Diagnostics'!$H71,'2 Diag Ordering list'!$A$3:$A$832,0)),4)="5.1 ",LEFT(INDEX('2 Diag Ordering list'!$A$3:$A$832,MATCH('Calculations - Diagnostics'!$H71,'2 Diag Ordering list'!$A$3:$A$832,0)),4)="5.2 ",LEFT(INDEX('2 Diag Ordering list'!$A$3:$A$832,MATCH('Calculations - Diagnostics'!$H71,'2 Diag Ordering list'!$A$3:$A$832,0)),4)="5.3 ",LEFT(INDEX('2 Diag Ordering list'!$A$3:$A$832,MATCH('Calculations - Diagnostics'!$H71,'2 Diag Ordering list'!$A$3:$A$832,0)),4)="6.1 ",LEFT(INDEX('2 Diag Ordering list'!$A$3:$A$832,MATCH('Calculations - Diagnostics'!$H71,'2 Diag Ordering list'!$A$3:$A$832,0)),4)="6.2 ",LEFT(INDEX('2 Diag Ordering list'!$A$3:$A$832,MATCH('Calculations - Diagnostics'!$H71,'2 Diag Ordering list'!$A$3:$A$832,0)),4)="6.3 ",LEFT(INDEX('2 Diag Ordering list'!$A$3:$A$832,MATCH('Calculations - Diagnostics'!$H71,'2 Diag Ordering list'!$A$3:$A$832,0)),4)="6.4 ",LEFT(INDEX('2 Diag Ordering list'!$A$3:$A$832,MATCH('Calculations - Diagnostics'!$H71,'2 Diag Ordering list'!$A$3:$A$832,0)),4)="7.1 "),HYPERLINK("#"&amp;CELL("address",INDEX('2 Diag Ordering list'!$A$3:$A$832,MATCH('Calculations - Diagnostics'!$H71,'2 Diag Ordering list'!$A$3:$A$832,0))),INDEX('2 Diag Ordering list'!$A$3:$A$832,MATCH('Calculations - Diagnostics'!$H71,'2 Diag Ordering list'!$A$3:$A$832,0))),"")</f>
        <v>1.5 SPECIMEN CULTURE AND DST</v>
      </c>
      <c r="C36" s="641" t="str">
        <f t="array" aca="1" ref="C36" ca="1">IF(AND(A36="",B36=""),HYPERLINK("#"&amp;CELL("address",INDEX('2 Diag Ordering list'!$A$3:$A$832,MATCH('Calculations - Diagnostics'!$H71,'2 Diag Ordering list'!$A$3:$A$832,0))),INDEX('2 Diag Ordering list'!$A$3:$A$832,MATCH('Calculations - Diagnostics'!$H71,'2 Diag Ordering list'!$A$3:$A$832,0))),"")</f>
        <v/>
      </c>
    </row>
    <row r="37" spans="1:3" ht="17.100000000000001" customHeight="1" x14ac:dyDescent="0.2">
      <c r="A37" s="638" t="str">
        <f t="array" aca="1" ref="A37" ca="1">IF(OR(LEFT(INDEX('2 Diag Ordering list'!$A$3:$A$832,MATCH('Calculations - Diagnostics'!$H72,'2 Diag Ordering list'!$A$3:$A$832,0)),3)="1. ",LEFT(INDEX('2 Diag Ordering list'!$A$3:$A$832,MATCH('Calculations - Diagnostics'!$H72,'2 Diag Ordering list'!$A$3:$A$832,0)),3)="2. ",LEFT(INDEX('2 Diag Ordering list'!$A$3:$A$832,MATCH('Calculations - Diagnostics'!$H72,'2 Diag Ordering list'!$A$3:$A$832,0)),3)="3. ",LEFT(INDEX('2 Diag Ordering list'!$A$3:$A$832,MATCH('Calculations - Diagnostics'!$H72,'2 Diag Ordering list'!$A$3:$A$832,0)),3)="4. ",LEFT(INDEX('2 Diag Ordering list'!$A$3:$A$832,MATCH('Calculations - Diagnostics'!$H72,'2 Diag Ordering list'!$A$3:$A$832,0)),3)="5. ",LEFT(INDEX('2 Diag Ordering list'!$A$3:$A$832,MATCH('Calculations - Diagnostics'!$H72,'2 Diag Ordering list'!$A$3:$A$832,0)),3)="6. ",LEFT(INDEX('2 Diag Ordering list'!$A$3:$A$832,MATCH('Calculations - Diagnostics'!$H72,'2 Diag Ordering list'!$A$3:$A$832,0)),3)="7. ",LEFT(INDEX('2 Diag Ordering list'!$A$3:$A$832,MATCH('Calculations - Diagnostics'!$H72,'2 Diag Ordering list'!$A$3:$A$832,0)),3)="8. ",LEFT(INDEX('2 Diag Ordering list'!$A$3:$A$832,MATCH('Calculations - Diagnostics'!$H72,'2 Diag Ordering list'!$A$3:$A$832,0)),3)="9. "),
HYPERLINK("#"&amp;CELL("address",INDEX('2 Diag Ordering list'!$A$3:$A$832,MATCH('Calculations - Diagnostics'!$H72,'2 Diag Ordering list'!$A$3:$A$832,0))),INDEX('2 Diag Ordering list'!$A$3:$A$832,MATCH('Calculations - Diagnostics'!$H72,'2 Diag Ordering list'!$A$3:$A$832,0))),"")</f>
        <v/>
      </c>
      <c r="B37" s="914" t="str">
        <f t="array" aca="1" ref="B37" ca="1">IF(OR(LEFT(INDEX('2 Diag Ordering list'!$A$3:$A$832,MATCH('Calculations - Diagnostics'!$H72,'2 Diag Ordering list'!$A$3:$A$832,0)),4)="1.1 ",LEFT(INDEX('2 Diag Ordering list'!$A$3:$A$832,MATCH('Calculations - Diagnostics'!$H72,'2 Diag Ordering list'!$A$3:$A$832,0)),4)="1.2 ",LEFT(INDEX('2 Diag Ordering list'!$A$3:$A$832,MATCH('Calculations - Diagnostics'!$H72,'2 Diag Ordering list'!$A$3:$A$832,0)),4)="1.3 ",LEFT(INDEX('2 Diag Ordering list'!$A$3:$A$832,MATCH('Calculations - Diagnostics'!$H72,'2 Diag Ordering list'!$A$3:$A$832,0)),4)="1.4 ",LEFT(INDEX('2 Diag Ordering list'!$A$3:$A$832,MATCH('Calculations - Diagnostics'!$H72,'2 Diag Ordering list'!$A$3:$A$832,0)),4)="1.5 ",LEFT(INDEX('2 Diag Ordering list'!$A$3:$A$832,MATCH('Calculations - Diagnostics'!$H72,'2 Diag Ordering list'!$A$3:$A$832,0)),4)="1.6 ",LEFT(INDEX('2 Diag Ordering list'!$A$3:$A$832,MATCH('Calculations - Diagnostics'!$H72,'2 Diag Ordering list'!$A$3:$A$832,0)),4)="2.1 ",LEFT(INDEX('2 Diag Ordering list'!$A$3:$A$832,MATCH('Calculations - Diagnostics'!$H72,'2 Diag Ordering list'!$A$3:$A$832,0)),4)="3.1 ",LEFT(INDEX('2 Diag Ordering list'!$A$3:$A$832,MATCH('Calculations - Diagnostics'!$H72,'2 Diag Ordering list'!$A$3:$A$832,0)),4)="4.1 ",LEFT(INDEX('2 Diag Ordering list'!$A$3:$A$832,MATCH('Calculations - Diagnostics'!$H72,'2 Diag Ordering list'!$A$3:$A$832,0)),4)="4.2 ",LEFT(INDEX('2 Diag Ordering list'!$A$3:$A$832,MATCH('Calculations - Diagnostics'!$H72,'2 Diag Ordering list'!$A$3:$A$832,0)),4)="5.1 ",LEFT(INDEX('2 Diag Ordering list'!$A$3:$A$832,MATCH('Calculations - Diagnostics'!$H72,'2 Diag Ordering list'!$A$3:$A$832,0)),4)="5.2 ",LEFT(INDEX('2 Diag Ordering list'!$A$3:$A$832,MATCH('Calculations - Diagnostics'!$H72,'2 Diag Ordering list'!$A$3:$A$832,0)),4)="5.3 ",LEFT(INDEX('2 Diag Ordering list'!$A$3:$A$832,MATCH('Calculations - Diagnostics'!$H72,'2 Diag Ordering list'!$A$3:$A$832,0)),4)="6.1 ",LEFT(INDEX('2 Diag Ordering list'!$A$3:$A$832,MATCH('Calculations - Diagnostics'!$H72,'2 Diag Ordering list'!$A$3:$A$832,0)),4)="6.2 ",LEFT(INDEX('2 Diag Ordering list'!$A$3:$A$832,MATCH('Calculations - Diagnostics'!$H72,'2 Diag Ordering list'!$A$3:$A$832,0)),4)="6.3 ",LEFT(INDEX('2 Diag Ordering list'!$A$3:$A$832,MATCH('Calculations - Diagnostics'!$H72,'2 Diag Ordering list'!$A$3:$A$832,0)),4)="6.4 ",LEFT(INDEX('2 Diag Ordering list'!$A$3:$A$832,MATCH('Calculations - Diagnostics'!$H72,'2 Diag Ordering list'!$A$3:$A$832,0)),4)="7.1 "),HYPERLINK("#"&amp;CELL("address",INDEX('2 Diag Ordering list'!$A$3:$A$832,MATCH('Calculations - Diagnostics'!$H72,'2 Diag Ordering list'!$A$3:$A$832,0))),INDEX('2 Diag Ordering list'!$A$3:$A$832,MATCH('Calculations - Diagnostics'!$H72,'2 Diag Ordering list'!$A$3:$A$832,0))),"")</f>
        <v/>
      </c>
      <c r="C37" s="640" t="str">
        <f t="array" aca="1" ref="C37" ca="1">IF(AND(A37="",B37=""),HYPERLINK("#"&amp;CELL("address",INDEX('2 Diag Ordering list'!$A$3:$A$832,MATCH('Calculations - Diagnostics'!$H72,'2 Diag Ordering list'!$A$3:$A$832,0))),INDEX('2 Diag Ordering list'!$A$3:$A$832,MATCH('Calculations - Diagnostics'!$H72,'2 Diag Ordering list'!$A$3:$A$832,0))),"")</f>
        <v>1.5.1 Solid culture equipment</v>
      </c>
    </row>
    <row r="38" spans="1:3" ht="17.100000000000001" customHeight="1" x14ac:dyDescent="0.2">
      <c r="A38" s="828" t="str">
        <f t="array" aca="1" ref="A38" ca="1">IF(OR(LEFT(INDEX('2 Diag Ordering list'!$A$3:$A$832,MATCH('Calculations - Diagnostics'!$H73,'2 Diag Ordering list'!$A$3:$A$832,0)),3)="1. ",LEFT(INDEX('2 Diag Ordering list'!$A$3:$A$832,MATCH('Calculations - Diagnostics'!$H73,'2 Diag Ordering list'!$A$3:$A$832,0)),3)="2. ",LEFT(INDEX('2 Diag Ordering list'!$A$3:$A$832,MATCH('Calculations - Diagnostics'!$H73,'2 Diag Ordering list'!$A$3:$A$832,0)),3)="3. ",LEFT(INDEX('2 Diag Ordering list'!$A$3:$A$832,MATCH('Calculations - Diagnostics'!$H73,'2 Diag Ordering list'!$A$3:$A$832,0)),3)="4. ",LEFT(INDEX('2 Diag Ordering list'!$A$3:$A$832,MATCH('Calculations - Diagnostics'!$H73,'2 Diag Ordering list'!$A$3:$A$832,0)),3)="5. ",LEFT(INDEX('2 Diag Ordering list'!$A$3:$A$832,MATCH('Calculations - Diagnostics'!$H73,'2 Diag Ordering list'!$A$3:$A$832,0)),3)="6. ",LEFT(INDEX('2 Diag Ordering list'!$A$3:$A$832,MATCH('Calculations - Diagnostics'!$H73,'2 Diag Ordering list'!$A$3:$A$832,0)),3)="7. ",LEFT(INDEX('2 Diag Ordering list'!$A$3:$A$832,MATCH('Calculations - Diagnostics'!$H73,'2 Diag Ordering list'!$A$3:$A$832,0)),3)="8. ",LEFT(INDEX('2 Diag Ordering list'!$A$3:$A$832,MATCH('Calculations - Diagnostics'!$H73,'2 Diag Ordering list'!$A$3:$A$832,0)),3)="9. "),
HYPERLINK("#"&amp;CELL("address",INDEX('2 Diag Ordering list'!$A$3:$A$832,MATCH('Calculations - Diagnostics'!$H73,'2 Diag Ordering list'!$A$3:$A$832,0))),INDEX('2 Diag Ordering list'!$A$3:$A$832,MATCH('Calculations - Diagnostics'!$H73,'2 Diag Ordering list'!$A$3:$A$832,0))),"")</f>
        <v/>
      </c>
      <c r="B38" s="912" t="str">
        <f t="array" aca="1" ref="B38" ca="1">IF(OR(LEFT(INDEX('2 Diag Ordering list'!$A$3:$A$832,MATCH('Calculations - Diagnostics'!$H73,'2 Diag Ordering list'!$A$3:$A$832,0)),4)="1.1 ",LEFT(INDEX('2 Diag Ordering list'!$A$3:$A$832,MATCH('Calculations - Diagnostics'!$H73,'2 Diag Ordering list'!$A$3:$A$832,0)),4)="1.2 ",LEFT(INDEX('2 Diag Ordering list'!$A$3:$A$832,MATCH('Calculations - Diagnostics'!$H73,'2 Diag Ordering list'!$A$3:$A$832,0)),4)="1.3 ",LEFT(INDEX('2 Diag Ordering list'!$A$3:$A$832,MATCH('Calculations - Diagnostics'!$H73,'2 Diag Ordering list'!$A$3:$A$832,0)),4)="1.4 ",LEFT(INDEX('2 Diag Ordering list'!$A$3:$A$832,MATCH('Calculations - Diagnostics'!$H73,'2 Diag Ordering list'!$A$3:$A$832,0)),4)="1.5 ",LEFT(INDEX('2 Diag Ordering list'!$A$3:$A$832,MATCH('Calculations - Diagnostics'!$H73,'2 Diag Ordering list'!$A$3:$A$832,0)),4)="1.6 ",LEFT(INDEX('2 Diag Ordering list'!$A$3:$A$832,MATCH('Calculations - Diagnostics'!$H73,'2 Diag Ordering list'!$A$3:$A$832,0)),4)="2.1 ",LEFT(INDEX('2 Diag Ordering list'!$A$3:$A$832,MATCH('Calculations - Diagnostics'!$H73,'2 Diag Ordering list'!$A$3:$A$832,0)),4)="3.1 ",LEFT(INDEX('2 Diag Ordering list'!$A$3:$A$832,MATCH('Calculations - Diagnostics'!$H73,'2 Diag Ordering list'!$A$3:$A$832,0)),4)="4.1 ",LEFT(INDEX('2 Diag Ordering list'!$A$3:$A$832,MATCH('Calculations - Diagnostics'!$H73,'2 Diag Ordering list'!$A$3:$A$832,0)),4)="4.2 ",LEFT(INDEX('2 Diag Ordering list'!$A$3:$A$832,MATCH('Calculations - Diagnostics'!$H73,'2 Diag Ordering list'!$A$3:$A$832,0)),4)="5.1 ",LEFT(INDEX('2 Diag Ordering list'!$A$3:$A$832,MATCH('Calculations - Diagnostics'!$H73,'2 Diag Ordering list'!$A$3:$A$832,0)),4)="5.2 ",LEFT(INDEX('2 Diag Ordering list'!$A$3:$A$832,MATCH('Calculations - Diagnostics'!$H73,'2 Diag Ordering list'!$A$3:$A$832,0)),4)="5.3 ",LEFT(INDEX('2 Diag Ordering list'!$A$3:$A$832,MATCH('Calculations - Diagnostics'!$H73,'2 Diag Ordering list'!$A$3:$A$832,0)),4)="6.1 ",LEFT(INDEX('2 Diag Ordering list'!$A$3:$A$832,MATCH('Calculations - Diagnostics'!$H73,'2 Diag Ordering list'!$A$3:$A$832,0)),4)="6.2 ",LEFT(INDEX('2 Diag Ordering list'!$A$3:$A$832,MATCH('Calculations - Diagnostics'!$H73,'2 Diag Ordering list'!$A$3:$A$832,0)),4)="6.3 ",LEFT(INDEX('2 Diag Ordering list'!$A$3:$A$832,MATCH('Calculations - Diagnostics'!$H73,'2 Diag Ordering list'!$A$3:$A$832,0)),4)="6.4 ",LEFT(INDEX('2 Diag Ordering list'!$A$3:$A$832,MATCH('Calculations - Diagnostics'!$H73,'2 Diag Ordering list'!$A$3:$A$832,0)),4)="7.1 "),HYPERLINK("#"&amp;CELL("address",INDEX('2 Diag Ordering list'!$A$3:$A$832,MATCH('Calculations - Diagnostics'!$H73,'2 Diag Ordering list'!$A$3:$A$832,0))),INDEX('2 Diag Ordering list'!$A$3:$A$832,MATCH('Calculations - Diagnostics'!$H73,'2 Diag Ordering list'!$A$3:$A$832,0))),"")</f>
        <v/>
      </c>
      <c r="C38" s="641" t="str">
        <f t="array" aca="1" ref="C38" ca="1">IF(AND(A38="",B38=""),HYPERLINK("#"&amp;CELL("address",INDEX('2 Diag Ordering list'!$A$3:$A$832,MATCH('Calculations - Diagnostics'!$H73,'2 Diag Ordering list'!$A$3:$A$832,0))),INDEX('2 Diag Ordering list'!$A$3:$A$832,MATCH('Calculations - Diagnostics'!$H73,'2 Diag Ordering list'!$A$3:$A$832,0))),"")</f>
        <v>1.5.2 Solid culture reagents</v>
      </c>
    </row>
    <row r="39" spans="1:3" ht="17.100000000000001" customHeight="1" x14ac:dyDescent="0.2">
      <c r="A39" s="828" t="str">
        <f t="array" aca="1" ref="A39" ca="1">IF(OR(LEFT(INDEX('2 Diag Ordering list'!$A$3:$A$832,MATCH('Calculations - Diagnostics'!$H74,'2 Diag Ordering list'!$A$3:$A$832,0)),3)="1. ",LEFT(INDEX('2 Diag Ordering list'!$A$3:$A$832,MATCH('Calculations - Diagnostics'!$H74,'2 Diag Ordering list'!$A$3:$A$832,0)),3)="2. ",LEFT(INDEX('2 Diag Ordering list'!$A$3:$A$832,MATCH('Calculations - Diagnostics'!$H74,'2 Diag Ordering list'!$A$3:$A$832,0)),3)="3. ",LEFT(INDEX('2 Diag Ordering list'!$A$3:$A$832,MATCH('Calculations - Diagnostics'!$H74,'2 Diag Ordering list'!$A$3:$A$832,0)),3)="4. ",LEFT(INDEX('2 Diag Ordering list'!$A$3:$A$832,MATCH('Calculations - Diagnostics'!$H74,'2 Diag Ordering list'!$A$3:$A$832,0)),3)="5. ",LEFT(INDEX('2 Diag Ordering list'!$A$3:$A$832,MATCH('Calculations - Diagnostics'!$H74,'2 Diag Ordering list'!$A$3:$A$832,0)),3)="6. ",LEFT(INDEX('2 Diag Ordering list'!$A$3:$A$832,MATCH('Calculations - Diagnostics'!$H74,'2 Diag Ordering list'!$A$3:$A$832,0)),3)="7. ",LEFT(INDEX('2 Diag Ordering list'!$A$3:$A$832,MATCH('Calculations - Diagnostics'!$H74,'2 Diag Ordering list'!$A$3:$A$832,0)),3)="8. ",LEFT(INDEX('2 Diag Ordering list'!$A$3:$A$832,MATCH('Calculations - Diagnostics'!$H74,'2 Diag Ordering list'!$A$3:$A$832,0)),3)="9. "),
HYPERLINK("#"&amp;CELL("address",INDEX('2 Diag Ordering list'!$A$3:$A$832,MATCH('Calculations - Diagnostics'!$H74,'2 Diag Ordering list'!$A$3:$A$832,0))),INDEX('2 Diag Ordering list'!$A$3:$A$832,MATCH('Calculations - Diagnostics'!$H74,'2 Diag Ordering list'!$A$3:$A$832,0))),"")</f>
        <v/>
      </c>
      <c r="B39" s="912" t="str">
        <f t="array" aca="1" ref="B39" ca="1">IF(OR(LEFT(INDEX('2 Diag Ordering list'!$A$3:$A$832,MATCH('Calculations - Diagnostics'!$H74,'2 Diag Ordering list'!$A$3:$A$832,0)),4)="1.1 ",LEFT(INDEX('2 Diag Ordering list'!$A$3:$A$832,MATCH('Calculations - Diagnostics'!$H74,'2 Diag Ordering list'!$A$3:$A$832,0)),4)="1.2 ",LEFT(INDEX('2 Diag Ordering list'!$A$3:$A$832,MATCH('Calculations - Diagnostics'!$H74,'2 Diag Ordering list'!$A$3:$A$832,0)),4)="1.3 ",LEFT(INDEX('2 Diag Ordering list'!$A$3:$A$832,MATCH('Calculations - Diagnostics'!$H74,'2 Diag Ordering list'!$A$3:$A$832,0)),4)="1.4 ",LEFT(INDEX('2 Diag Ordering list'!$A$3:$A$832,MATCH('Calculations - Diagnostics'!$H74,'2 Diag Ordering list'!$A$3:$A$832,0)),4)="1.5 ",LEFT(INDEX('2 Diag Ordering list'!$A$3:$A$832,MATCH('Calculations - Diagnostics'!$H74,'2 Diag Ordering list'!$A$3:$A$832,0)),4)="1.6 ",LEFT(INDEX('2 Diag Ordering list'!$A$3:$A$832,MATCH('Calculations - Diagnostics'!$H74,'2 Diag Ordering list'!$A$3:$A$832,0)),4)="2.1 ",LEFT(INDEX('2 Diag Ordering list'!$A$3:$A$832,MATCH('Calculations - Diagnostics'!$H74,'2 Diag Ordering list'!$A$3:$A$832,0)),4)="3.1 ",LEFT(INDEX('2 Diag Ordering list'!$A$3:$A$832,MATCH('Calculations - Diagnostics'!$H74,'2 Diag Ordering list'!$A$3:$A$832,0)),4)="4.1 ",LEFT(INDEX('2 Diag Ordering list'!$A$3:$A$832,MATCH('Calculations - Diagnostics'!$H74,'2 Diag Ordering list'!$A$3:$A$832,0)),4)="4.2 ",LEFT(INDEX('2 Diag Ordering list'!$A$3:$A$832,MATCH('Calculations - Diagnostics'!$H74,'2 Diag Ordering list'!$A$3:$A$832,0)),4)="5.1 ",LEFT(INDEX('2 Diag Ordering list'!$A$3:$A$832,MATCH('Calculations - Diagnostics'!$H74,'2 Diag Ordering list'!$A$3:$A$832,0)),4)="5.2 ",LEFT(INDEX('2 Diag Ordering list'!$A$3:$A$832,MATCH('Calculations - Diagnostics'!$H74,'2 Diag Ordering list'!$A$3:$A$832,0)),4)="5.3 ",LEFT(INDEX('2 Diag Ordering list'!$A$3:$A$832,MATCH('Calculations - Diagnostics'!$H74,'2 Diag Ordering list'!$A$3:$A$832,0)),4)="6.1 ",LEFT(INDEX('2 Diag Ordering list'!$A$3:$A$832,MATCH('Calculations - Diagnostics'!$H74,'2 Diag Ordering list'!$A$3:$A$832,0)),4)="6.2 ",LEFT(INDEX('2 Diag Ordering list'!$A$3:$A$832,MATCH('Calculations - Diagnostics'!$H74,'2 Diag Ordering list'!$A$3:$A$832,0)),4)="6.3 ",LEFT(INDEX('2 Diag Ordering list'!$A$3:$A$832,MATCH('Calculations - Diagnostics'!$H74,'2 Diag Ordering list'!$A$3:$A$832,0)),4)="6.4 ",LEFT(INDEX('2 Diag Ordering list'!$A$3:$A$832,MATCH('Calculations - Diagnostics'!$H74,'2 Diag Ordering list'!$A$3:$A$832,0)),4)="7.1 "),HYPERLINK("#"&amp;CELL("address",INDEX('2 Diag Ordering list'!$A$3:$A$832,MATCH('Calculations - Diagnostics'!$H74,'2 Diag Ordering list'!$A$3:$A$832,0))),INDEX('2 Diag Ordering list'!$A$3:$A$832,MATCH('Calculations - Diagnostics'!$H74,'2 Diag Ordering list'!$A$3:$A$832,0))),"")</f>
        <v/>
      </c>
      <c r="C39" s="640" t="str">
        <f t="array" aca="1" ref="C39" ca="1">IF(AND(A39="",B39=""),HYPERLINK("#"&amp;CELL("address",INDEX('2 Diag Ordering list'!$A$3:$A$832,MATCH('Calculations - Diagnostics'!$H74,'2 Diag Ordering list'!$A$3:$A$832,0))),INDEX('2 Diag Ordering list'!$A$3:$A$832,MATCH('Calculations - Diagnostics'!$H74,'2 Diag Ordering list'!$A$3:$A$832,0))),"")</f>
        <v>1.5.3 Solid culture consumables</v>
      </c>
    </row>
    <row r="40" spans="1:3" ht="17.100000000000001" customHeight="1" x14ac:dyDescent="0.2">
      <c r="A40" s="828" t="str">
        <f t="array" aca="1" ref="A40" ca="1">IF(OR(LEFT(INDEX('2 Diag Ordering list'!$A$3:$A$832,MATCH('Calculations - Diagnostics'!$H75,'2 Diag Ordering list'!$A$3:$A$832,0)),3)="1. ",LEFT(INDEX('2 Diag Ordering list'!$A$3:$A$832,MATCH('Calculations - Diagnostics'!$H75,'2 Diag Ordering list'!$A$3:$A$832,0)),3)="2. ",LEFT(INDEX('2 Diag Ordering list'!$A$3:$A$832,MATCH('Calculations - Diagnostics'!$H75,'2 Diag Ordering list'!$A$3:$A$832,0)),3)="3. ",LEFT(INDEX('2 Diag Ordering list'!$A$3:$A$832,MATCH('Calculations - Diagnostics'!$H75,'2 Diag Ordering list'!$A$3:$A$832,0)),3)="4. ",LEFT(INDEX('2 Diag Ordering list'!$A$3:$A$832,MATCH('Calculations - Diagnostics'!$H75,'2 Diag Ordering list'!$A$3:$A$832,0)),3)="5. ",LEFT(INDEX('2 Diag Ordering list'!$A$3:$A$832,MATCH('Calculations - Diagnostics'!$H75,'2 Diag Ordering list'!$A$3:$A$832,0)),3)="6. ",LEFT(INDEX('2 Diag Ordering list'!$A$3:$A$832,MATCH('Calculations - Diagnostics'!$H75,'2 Diag Ordering list'!$A$3:$A$832,0)),3)="7. ",LEFT(INDEX('2 Diag Ordering list'!$A$3:$A$832,MATCH('Calculations - Diagnostics'!$H75,'2 Diag Ordering list'!$A$3:$A$832,0)),3)="8. ",LEFT(INDEX('2 Diag Ordering list'!$A$3:$A$832,MATCH('Calculations - Diagnostics'!$H75,'2 Diag Ordering list'!$A$3:$A$832,0)),3)="9. "),
HYPERLINK("#"&amp;CELL("address",INDEX('2 Diag Ordering list'!$A$3:$A$832,MATCH('Calculations - Diagnostics'!$H75,'2 Diag Ordering list'!$A$3:$A$832,0))),INDEX('2 Diag Ordering list'!$A$3:$A$832,MATCH('Calculations - Diagnostics'!$H75,'2 Diag Ordering list'!$A$3:$A$832,0))),"")</f>
        <v/>
      </c>
      <c r="B40" s="912" t="str">
        <f t="array" aca="1" ref="B40" ca="1">IF(OR(LEFT(INDEX('2 Diag Ordering list'!$A$3:$A$832,MATCH('Calculations - Diagnostics'!$H75,'2 Diag Ordering list'!$A$3:$A$832,0)),4)="1.1 ",LEFT(INDEX('2 Diag Ordering list'!$A$3:$A$832,MATCH('Calculations - Diagnostics'!$H75,'2 Diag Ordering list'!$A$3:$A$832,0)),4)="1.2 ",LEFT(INDEX('2 Diag Ordering list'!$A$3:$A$832,MATCH('Calculations - Diagnostics'!$H75,'2 Diag Ordering list'!$A$3:$A$832,0)),4)="1.3 ",LEFT(INDEX('2 Diag Ordering list'!$A$3:$A$832,MATCH('Calculations - Diagnostics'!$H75,'2 Diag Ordering list'!$A$3:$A$832,0)),4)="1.4 ",LEFT(INDEX('2 Diag Ordering list'!$A$3:$A$832,MATCH('Calculations - Diagnostics'!$H75,'2 Diag Ordering list'!$A$3:$A$832,0)),4)="1.5 ",LEFT(INDEX('2 Diag Ordering list'!$A$3:$A$832,MATCH('Calculations - Diagnostics'!$H75,'2 Diag Ordering list'!$A$3:$A$832,0)),4)="1.6 ",LEFT(INDEX('2 Diag Ordering list'!$A$3:$A$832,MATCH('Calculations - Diagnostics'!$H75,'2 Diag Ordering list'!$A$3:$A$832,0)),4)="2.1 ",LEFT(INDEX('2 Diag Ordering list'!$A$3:$A$832,MATCH('Calculations - Diagnostics'!$H75,'2 Diag Ordering list'!$A$3:$A$832,0)),4)="3.1 ",LEFT(INDEX('2 Diag Ordering list'!$A$3:$A$832,MATCH('Calculations - Diagnostics'!$H75,'2 Diag Ordering list'!$A$3:$A$832,0)),4)="4.1 ",LEFT(INDEX('2 Diag Ordering list'!$A$3:$A$832,MATCH('Calculations - Diagnostics'!$H75,'2 Diag Ordering list'!$A$3:$A$832,0)),4)="4.2 ",LEFT(INDEX('2 Diag Ordering list'!$A$3:$A$832,MATCH('Calculations - Diagnostics'!$H75,'2 Diag Ordering list'!$A$3:$A$832,0)),4)="5.1 ",LEFT(INDEX('2 Diag Ordering list'!$A$3:$A$832,MATCH('Calculations - Diagnostics'!$H75,'2 Diag Ordering list'!$A$3:$A$832,0)),4)="5.2 ",LEFT(INDEX('2 Diag Ordering list'!$A$3:$A$832,MATCH('Calculations - Diagnostics'!$H75,'2 Diag Ordering list'!$A$3:$A$832,0)),4)="5.3 ",LEFT(INDEX('2 Diag Ordering list'!$A$3:$A$832,MATCH('Calculations - Diagnostics'!$H75,'2 Diag Ordering list'!$A$3:$A$832,0)),4)="6.1 ",LEFT(INDEX('2 Diag Ordering list'!$A$3:$A$832,MATCH('Calculations - Diagnostics'!$H75,'2 Diag Ordering list'!$A$3:$A$832,0)),4)="6.2 ",LEFT(INDEX('2 Diag Ordering list'!$A$3:$A$832,MATCH('Calculations - Diagnostics'!$H75,'2 Diag Ordering list'!$A$3:$A$832,0)),4)="6.3 ",LEFT(INDEX('2 Diag Ordering list'!$A$3:$A$832,MATCH('Calculations - Diagnostics'!$H75,'2 Diag Ordering list'!$A$3:$A$832,0)),4)="6.4 ",LEFT(INDEX('2 Diag Ordering list'!$A$3:$A$832,MATCH('Calculations - Diagnostics'!$H75,'2 Diag Ordering list'!$A$3:$A$832,0)),4)="7.1 "),HYPERLINK("#"&amp;CELL("address",INDEX('2 Diag Ordering list'!$A$3:$A$832,MATCH('Calculations - Diagnostics'!$H75,'2 Diag Ordering list'!$A$3:$A$832,0))),INDEX('2 Diag Ordering list'!$A$3:$A$832,MATCH('Calculations - Diagnostics'!$H75,'2 Diag Ordering list'!$A$3:$A$832,0))),"")</f>
        <v/>
      </c>
      <c r="C40" s="640" t="str">
        <f t="array" aca="1" ref="C40" ca="1">IF(AND(A40="",B40=""),HYPERLINK("#"&amp;CELL("address",INDEX('2 Diag Ordering list'!$A$3:$A$832,MATCH('Calculations - Diagnostics'!$H75,'2 Diag Ordering list'!$A$3:$A$832,0))),INDEX('2 Diag Ordering list'!$A$3:$A$832,MATCH('Calculations - Diagnostics'!$H75,'2 Diag Ordering list'!$A$3:$A$832,0))),"")</f>
        <v>1.5.4 Liquid culture equipment</v>
      </c>
    </row>
    <row r="41" spans="1:3" ht="17.100000000000001" customHeight="1" x14ac:dyDescent="0.2">
      <c r="A41" s="828" t="str">
        <f t="array" aca="1" ref="A41" ca="1">IF(OR(LEFT(INDEX('2 Diag Ordering list'!$A$3:$A$832,MATCH('Calculations - Diagnostics'!$H76,'2 Diag Ordering list'!$A$3:$A$832,0)),3)="1. ",LEFT(INDEX('2 Diag Ordering list'!$A$3:$A$832,MATCH('Calculations - Diagnostics'!$H76,'2 Diag Ordering list'!$A$3:$A$832,0)),3)="2. ",LEFT(INDEX('2 Diag Ordering list'!$A$3:$A$832,MATCH('Calculations - Diagnostics'!$H76,'2 Diag Ordering list'!$A$3:$A$832,0)),3)="3. ",LEFT(INDEX('2 Diag Ordering list'!$A$3:$A$832,MATCH('Calculations - Diagnostics'!$H76,'2 Diag Ordering list'!$A$3:$A$832,0)),3)="4. ",LEFT(INDEX('2 Diag Ordering list'!$A$3:$A$832,MATCH('Calculations - Diagnostics'!$H76,'2 Diag Ordering list'!$A$3:$A$832,0)),3)="5. ",LEFT(INDEX('2 Diag Ordering list'!$A$3:$A$832,MATCH('Calculations - Diagnostics'!$H76,'2 Diag Ordering list'!$A$3:$A$832,0)),3)="6. ",LEFT(INDEX('2 Diag Ordering list'!$A$3:$A$832,MATCH('Calculations - Diagnostics'!$H76,'2 Diag Ordering list'!$A$3:$A$832,0)),3)="7. ",LEFT(INDEX('2 Diag Ordering list'!$A$3:$A$832,MATCH('Calculations - Diagnostics'!$H76,'2 Diag Ordering list'!$A$3:$A$832,0)),3)="8. ",LEFT(INDEX('2 Diag Ordering list'!$A$3:$A$832,MATCH('Calculations - Diagnostics'!$H76,'2 Diag Ordering list'!$A$3:$A$832,0)),3)="9. "),
HYPERLINK("#"&amp;CELL("address",INDEX('2 Diag Ordering list'!$A$3:$A$832,MATCH('Calculations - Diagnostics'!$H76,'2 Diag Ordering list'!$A$3:$A$832,0))),INDEX('2 Diag Ordering list'!$A$3:$A$832,MATCH('Calculations - Diagnostics'!$H76,'2 Diag Ordering list'!$A$3:$A$832,0))),"")</f>
        <v/>
      </c>
      <c r="B41" s="912" t="str">
        <f t="array" aca="1" ref="B41" ca="1">IF(OR(LEFT(INDEX('2 Diag Ordering list'!$A$3:$A$832,MATCH('Calculations - Diagnostics'!$H76,'2 Diag Ordering list'!$A$3:$A$832,0)),4)="1.1 ",LEFT(INDEX('2 Diag Ordering list'!$A$3:$A$832,MATCH('Calculations - Diagnostics'!$H76,'2 Diag Ordering list'!$A$3:$A$832,0)),4)="1.2 ",LEFT(INDEX('2 Diag Ordering list'!$A$3:$A$832,MATCH('Calculations - Diagnostics'!$H76,'2 Diag Ordering list'!$A$3:$A$832,0)),4)="1.3 ",LEFT(INDEX('2 Diag Ordering list'!$A$3:$A$832,MATCH('Calculations - Diagnostics'!$H76,'2 Diag Ordering list'!$A$3:$A$832,0)),4)="1.4 ",LEFT(INDEX('2 Diag Ordering list'!$A$3:$A$832,MATCH('Calculations - Diagnostics'!$H76,'2 Diag Ordering list'!$A$3:$A$832,0)),4)="1.5 ",LEFT(INDEX('2 Diag Ordering list'!$A$3:$A$832,MATCH('Calculations - Diagnostics'!$H76,'2 Diag Ordering list'!$A$3:$A$832,0)),4)="1.6 ",LEFT(INDEX('2 Diag Ordering list'!$A$3:$A$832,MATCH('Calculations - Diagnostics'!$H76,'2 Diag Ordering list'!$A$3:$A$832,0)),4)="2.1 ",LEFT(INDEX('2 Diag Ordering list'!$A$3:$A$832,MATCH('Calculations - Diagnostics'!$H76,'2 Diag Ordering list'!$A$3:$A$832,0)),4)="3.1 ",LEFT(INDEX('2 Diag Ordering list'!$A$3:$A$832,MATCH('Calculations - Diagnostics'!$H76,'2 Diag Ordering list'!$A$3:$A$832,0)),4)="4.1 ",LEFT(INDEX('2 Diag Ordering list'!$A$3:$A$832,MATCH('Calculations - Diagnostics'!$H76,'2 Diag Ordering list'!$A$3:$A$832,0)),4)="4.2 ",LEFT(INDEX('2 Diag Ordering list'!$A$3:$A$832,MATCH('Calculations - Diagnostics'!$H76,'2 Diag Ordering list'!$A$3:$A$832,0)),4)="5.1 ",LEFT(INDEX('2 Diag Ordering list'!$A$3:$A$832,MATCH('Calculations - Diagnostics'!$H76,'2 Diag Ordering list'!$A$3:$A$832,0)),4)="5.2 ",LEFT(INDEX('2 Diag Ordering list'!$A$3:$A$832,MATCH('Calculations - Diagnostics'!$H76,'2 Diag Ordering list'!$A$3:$A$832,0)),4)="5.3 ",LEFT(INDEX('2 Diag Ordering list'!$A$3:$A$832,MATCH('Calculations - Diagnostics'!$H76,'2 Diag Ordering list'!$A$3:$A$832,0)),4)="6.1 ",LEFT(INDEX('2 Diag Ordering list'!$A$3:$A$832,MATCH('Calculations - Diagnostics'!$H76,'2 Diag Ordering list'!$A$3:$A$832,0)),4)="6.2 ",LEFT(INDEX('2 Diag Ordering list'!$A$3:$A$832,MATCH('Calculations - Diagnostics'!$H76,'2 Diag Ordering list'!$A$3:$A$832,0)),4)="6.3 ",LEFT(INDEX('2 Diag Ordering list'!$A$3:$A$832,MATCH('Calculations - Diagnostics'!$H76,'2 Diag Ordering list'!$A$3:$A$832,0)),4)="6.4 ",LEFT(INDEX('2 Diag Ordering list'!$A$3:$A$832,MATCH('Calculations - Diagnostics'!$H76,'2 Diag Ordering list'!$A$3:$A$832,0)),4)="7.1 "),HYPERLINK("#"&amp;CELL("address",INDEX('2 Diag Ordering list'!$A$3:$A$832,MATCH('Calculations - Diagnostics'!$H76,'2 Diag Ordering list'!$A$3:$A$832,0))),INDEX('2 Diag Ordering list'!$A$3:$A$832,MATCH('Calculations - Diagnostics'!$H76,'2 Diag Ordering list'!$A$3:$A$832,0))),"")</f>
        <v/>
      </c>
      <c r="C41" s="640" t="str">
        <f t="array" aca="1" ref="C41" ca="1">IF(AND(A41="",B41=""),HYPERLINK("#"&amp;CELL("address",INDEX('2 Diag Ordering list'!$A$3:$A$832,MATCH('Calculations - Diagnostics'!$H76,'2 Diag Ordering list'!$A$3:$A$832,0))),INDEX('2 Diag Ordering list'!$A$3:$A$832,MATCH('Calculations - Diagnostics'!$H76,'2 Diag Ordering list'!$A$3:$A$832,0))),"")</f>
        <v>1.5.5 Liquid culture reagents</v>
      </c>
    </row>
    <row r="42" spans="1:3" ht="17.100000000000001" customHeight="1" x14ac:dyDescent="0.2">
      <c r="A42" s="828" t="str">
        <f t="array" aca="1" ref="A42" ca="1">IF(OR(LEFT(INDEX('2 Diag Ordering list'!$A$3:$A$832,MATCH('Calculations - Diagnostics'!$H77,'2 Diag Ordering list'!$A$3:$A$832,0)),3)="1. ",LEFT(INDEX('2 Diag Ordering list'!$A$3:$A$832,MATCH('Calculations - Diagnostics'!$H77,'2 Diag Ordering list'!$A$3:$A$832,0)),3)="2. ",LEFT(INDEX('2 Diag Ordering list'!$A$3:$A$832,MATCH('Calculations - Diagnostics'!$H77,'2 Diag Ordering list'!$A$3:$A$832,0)),3)="3. ",LEFT(INDEX('2 Diag Ordering list'!$A$3:$A$832,MATCH('Calculations - Diagnostics'!$H77,'2 Diag Ordering list'!$A$3:$A$832,0)),3)="4. ",LEFT(INDEX('2 Diag Ordering list'!$A$3:$A$832,MATCH('Calculations - Diagnostics'!$H77,'2 Diag Ordering list'!$A$3:$A$832,0)),3)="5. ",LEFT(INDEX('2 Diag Ordering list'!$A$3:$A$832,MATCH('Calculations - Diagnostics'!$H77,'2 Diag Ordering list'!$A$3:$A$832,0)),3)="6. ",LEFT(INDEX('2 Diag Ordering list'!$A$3:$A$832,MATCH('Calculations - Diagnostics'!$H77,'2 Diag Ordering list'!$A$3:$A$832,0)),3)="7. ",LEFT(INDEX('2 Diag Ordering list'!$A$3:$A$832,MATCH('Calculations - Diagnostics'!$H77,'2 Diag Ordering list'!$A$3:$A$832,0)),3)="8. ",LEFT(INDEX('2 Diag Ordering list'!$A$3:$A$832,MATCH('Calculations - Diagnostics'!$H77,'2 Diag Ordering list'!$A$3:$A$832,0)),3)="9. "),
HYPERLINK("#"&amp;CELL("address",INDEX('2 Diag Ordering list'!$A$3:$A$832,MATCH('Calculations - Diagnostics'!$H77,'2 Diag Ordering list'!$A$3:$A$832,0))),INDEX('2 Diag Ordering list'!$A$3:$A$832,MATCH('Calculations - Diagnostics'!$H77,'2 Diag Ordering list'!$A$3:$A$832,0))),"")</f>
        <v/>
      </c>
      <c r="B42" s="912" t="str">
        <f t="array" aca="1" ref="B42" ca="1">IF(OR(LEFT(INDEX('2 Diag Ordering list'!$A$3:$A$832,MATCH('Calculations - Diagnostics'!$H77,'2 Diag Ordering list'!$A$3:$A$832,0)),4)="1.1 ",LEFT(INDEX('2 Diag Ordering list'!$A$3:$A$832,MATCH('Calculations - Diagnostics'!$H77,'2 Diag Ordering list'!$A$3:$A$832,0)),4)="1.2 ",LEFT(INDEX('2 Diag Ordering list'!$A$3:$A$832,MATCH('Calculations - Diagnostics'!$H77,'2 Diag Ordering list'!$A$3:$A$832,0)),4)="1.3 ",LEFT(INDEX('2 Diag Ordering list'!$A$3:$A$832,MATCH('Calculations - Diagnostics'!$H77,'2 Diag Ordering list'!$A$3:$A$832,0)),4)="1.4 ",LEFT(INDEX('2 Diag Ordering list'!$A$3:$A$832,MATCH('Calculations - Diagnostics'!$H77,'2 Diag Ordering list'!$A$3:$A$832,0)),4)="1.5 ",LEFT(INDEX('2 Diag Ordering list'!$A$3:$A$832,MATCH('Calculations - Diagnostics'!$H77,'2 Diag Ordering list'!$A$3:$A$832,0)),4)="1.6 ",LEFT(INDEX('2 Diag Ordering list'!$A$3:$A$832,MATCH('Calculations - Diagnostics'!$H77,'2 Diag Ordering list'!$A$3:$A$832,0)),4)="2.1 ",LEFT(INDEX('2 Diag Ordering list'!$A$3:$A$832,MATCH('Calculations - Diagnostics'!$H77,'2 Diag Ordering list'!$A$3:$A$832,0)),4)="3.1 ",LEFT(INDEX('2 Diag Ordering list'!$A$3:$A$832,MATCH('Calculations - Diagnostics'!$H77,'2 Diag Ordering list'!$A$3:$A$832,0)),4)="4.1 ",LEFT(INDEX('2 Diag Ordering list'!$A$3:$A$832,MATCH('Calculations - Diagnostics'!$H77,'2 Diag Ordering list'!$A$3:$A$832,0)),4)="4.2 ",LEFT(INDEX('2 Diag Ordering list'!$A$3:$A$832,MATCH('Calculations - Diagnostics'!$H77,'2 Diag Ordering list'!$A$3:$A$832,0)),4)="5.1 ",LEFT(INDEX('2 Diag Ordering list'!$A$3:$A$832,MATCH('Calculations - Diagnostics'!$H77,'2 Diag Ordering list'!$A$3:$A$832,0)),4)="5.2 ",LEFT(INDEX('2 Diag Ordering list'!$A$3:$A$832,MATCH('Calculations - Diagnostics'!$H77,'2 Diag Ordering list'!$A$3:$A$832,0)),4)="5.3 ",LEFT(INDEX('2 Diag Ordering list'!$A$3:$A$832,MATCH('Calculations - Diagnostics'!$H77,'2 Diag Ordering list'!$A$3:$A$832,0)),4)="6.1 ",LEFT(INDEX('2 Diag Ordering list'!$A$3:$A$832,MATCH('Calculations - Diagnostics'!$H77,'2 Diag Ordering list'!$A$3:$A$832,0)),4)="6.2 ",LEFT(INDEX('2 Diag Ordering list'!$A$3:$A$832,MATCH('Calculations - Diagnostics'!$H77,'2 Diag Ordering list'!$A$3:$A$832,0)),4)="6.3 ",LEFT(INDEX('2 Diag Ordering list'!$A$3:$A$832,MATCH('Calculations - Diagnostics'!$H77,'2 Diag Ordering list'!$A$3:$A$832,0)),4)="6.4 ",LEFT(INDEX('2 Diag Ordering list'!$A$3:$A$832,MATCH('Calculations - Diagnostics'!$H77,'2 Diag Ordering list'!$A$3:$A$832,0)),4)="7.1 "),HYPERLINK("#"&amp;CELL("address",INDEX('2 Diag Ordering list'!$A$3:$A$832,MATCH('Calculations - Diagnostics'!$H77,'2 Diag Ordering list'!$A$3:$A$832,0))),INDEX('2 Diag Ordering list'!$A$3:$A$832,MATCH('Calculations - Diagnostics'!$H77,'2 Diag Ordering list'!$A$3:$A$832,0))),"")</f>
        <v/>
      </c>
      <c r="C42" s="640" t="str">
        <f t="array" aca="1" ref="C42" ca="1">IF(AND(A42="",B42=""),HYPERLINK("#"&amp;CELL("address",INDEX('2 Diag Ordering list'!$A$3:$A$832,MATCH('Calculations - Diagnostics'!$H77,'2 Diag Ordering list'!$A$3:$A$832,0))),INDEX('2 Diag Ordering list'!$A$3:$A$832,MATCH('Calculations - Diagnostics'!$H77,'2 Diag Ordering list'!$A$3:$A$832,0))),"")</f>
        <v>1.5.6 Liquid culture consumables</v>
      </c>
    </row>
    <row r="43" spans="1:3" ht="17.100000000000001" customHeight="1" x14ac:dyDescent="0.2">
      <c r="A43" s="828" t="str">
        <f t="array" aca="1" ref="A43" ca="1">IF(OR(LEFT(INDEX('2 Diag Ordering list'!$A$3:$A$832,MATCH('Calculations - Diagnostics'!$H78,'2 Diag Ordering list'!$A$3:$A$832,0)),3)="1. ",LEFT(INDEX('2 Diag Ordering list'!$A$3:$A$832,MATCH('Calculations - Diagnostics'!$H78,'2 Diag Ordering list'!$A$3:$A$832,0)),3)="2. ",LEFT(INDEX('2 Diag Ordering list'!$A$3:$A$832,MATCH('Calculations - Diagnostics'!$H78,'2 Diag Ordering list'!$A$3:$A$832,0)),3)="3. ",LEFT(INDEX('2 Diag Ordering list'!$A$3:$A$832,MATCH('Calculations - Diagnostics'!$H78,'2 Diag Ordering list'!$A$3:$A$832,0)),3)="4. ",LEFT(INDEX('2 Diag Ordering list'!$A$3:$A$832,MATCH('Calculations - Diagnostics'!$H78,'2 Diag Ordering list'!$A$3:$A$832,0)),3)="5. ",LEFT(INDEX('2 Diag Ordering list'!$A$3:$A$832,MATCH('Calculations - Diagnostics'!$H78,'2 Diag Ordering list'!$A$3:$A$832,0)),3)="6. ",LEFT(INDEX('2 Diag Ordering list'!$A$3:$A$832,MATCH('Calculations - Diagnostics'!$H78,'2 Diag Ordering list'!$A$3:$A$832,0)),3)="7. ",LEFT(INDEX('2 Diag Ordering list'!$A$3:$A$832,MATCH('Calculations - Diagnostics'!$H78,'2 Diag Ordering list'!$A$3:$A$832,0)),3)="8. ",LEFT(INDEX('2 Diag Ordering list'!$A$3:$A$832,MATCH('Calculations - Diagnostics'!$H78,'2 Diag Ordering list'!$A$3:$A$832,0)),3)="9. "),
HYPERLINK("#"&amp;CELL("address",INDEX('2 Diag Ordering list'!$A$3:$A$832,MATCH('Calculations - Diagnostics'!$H78,'2 Diag Ordering list'!$A$3:$A$832,0))),INDEX('2 Diag Ordering list'!$A$3:$A$832,MATCH('Calculations - Diagnostics'!$H78,'2 Diag Ordering list'!$A$3:$A$832,0))),"")</f>
        <v/>
      </c>
      <c r="B43" s="912" t="str">
        <f t="array" aca="1" ref="B43" ca="1">IF(OR(LEFT(INDEX('2 Diag Ordering list'!$A$3:$A$832,MATCH('Calculations - Diagnostics'!$H78,'2 Diag Ordering list'!$A$3:$A$832,0)),4)="1.1 ",LEFT(INDEX('2 Diag Ordering list'!$A$3:$A$832,MATCH('Calculations - Diagnostics'!$H78,'2 Diag Ordering list'!$A$3:$A$832,0)),4)="1.2 ",LEFT(INDEX('2 Diag Ordering list'!$A$3:$A$832,MATCH('Calculations - Diagnostics'!$H78,'2 Diag Ordering list'!$A$3:$A$832,0)),4)="1.3 ",LEFT(INDEX('2 Diag Ordering list'!$A$3:$A$832,MATCH('Calculations - Diagnostics'!$H78,'2 Diag Ordering list'!$A$3:$A$832,0)),4)="1.4 ",LEFT(INDEX('2 Diag Ordering list'!$A$3:$A$832,MATCH('Calculations - Diagnostics'!$H78,'2 Diag Ordering list'!$A$3:$A$832,0)),4)="1.5 ",LEFT(INDEX('2 Diag Ordering list'!$A$3:$A$832,MATCH('Calculations - Diagnostics'!$H78,'2 Diag Ordering list'!$A$3:$A$832,0)),4)="1.6 ",LEFT(INDEX('2 Diag Ordering list'!$A$3:$A$832,MATCH('Calculations - Diagnostics'!$H78,'2 Diag Ordering list'!$A$3:$A$832,0)),4)="2.1 ",LEFT(INDEX('2 Diag Ordering list'!$A$3:$A$832,MATCH('Calculations - Diagnostics'!$H78,'2 Diag Ordering list'!$A$3:$A$832,0)),4)="3.1 ",LEFT(INDEX('2 Diag Ordering list'!$A$3:$A$832,MATCH('Calculations - Diagnostics'!$H78,'2 Diag Ordering list'!$A$3:$A$832,0)),4)="4.1 ",LEFT(INDEX('2 Diag Ordering list'!$A$3:$A$832,MATCH('Calculations - Diagnostics'!$H78,'2 Diag Ordering list'!$A$3:$A$832,0)),4)="4.2 ",LEFT(INDEX('2 Diag Ordering list'!$A$3:$A$832,MATCH('Calculations - Diagnostics'!$H78,'2 Diag Ordering list'!$A$3:$A$832,0)),4)="5.1 ",LEFT(INDEX('2 Diag Ordering list'!$A$3:$A$832,MATCH('Calculations - Diagnostics'!$H78,'2 Diag Ordering list'!$A$3:$A$832,0)),4)="5.2 ",LEFT(INDEX('2 Diag Ordering list'!$A$3:$A$832,MATCH('Calculations - Diagnostics'!$H78,'2 Diag Ordering list'!$A$3:$A$832,0)),4)="5.3 ",LEFT(INDEX('2 Diag Ordering list'!$A$3:$A$832,MATCH('Calculations - Diagnostics'!$H78,'2 Diag Ordering list'!$A$3:$A$832,0)),4)="6.1 ",LEFT(INDEX('2 Diag Ordering list'!$A$3:$A$832,MATCH('Calculations - Diagnostics'!$H78,'2 Diag Ordering list'!$A$3:$A$832,0)),4)="6.2 ",LEFT(INDEX('2 Diag Ordering list'!$A$3:$A$832,MATCH('Calculations - Diagnostics'!$H78,'2 Diag Ordering list'!$A$3:$A$832,0)),4)="6.3 ",LEFT(INDEX('2 Diag Ordering list'!$A$3:$A$832,MATCH('Calculations - Diagnostics'!$H78,'2 Diag Ordering list'!$A$3:$A$832,0)),4)="6.4 ",LEFT(INDEX('2 Diag Ordering list'!$A$3:$A$832,MATCH('Calculations - Diagnostics'!$H78,'2 Diag Ordering list'!$A$3:$A$832,0)),4)="7.1 "),HYPERLINK("#"&amp;CELL("address",INDEX('2 Diag Ordering list'!$A$3:$A$832,MATCH('Calculations - Diagnostics'!$H78,'2 Diag Ordering list'!$A$3:$A$832,0))),INDEX('2 Diag Ordering list'!$A$3:$A$832,MATCH('Calculations - Diagnostics'!$H78,'2 Diag Ordering list'!$A$3:$A$832,0))),"")</f>
        <v/>
      </c>
      <c r="C43" s="640" t="str">
        <f t="array" aca="1" ref="C43" ca="1">IF(AND(A43="",B43=""),HYPERLINK("#"&amp;CELL("address",INDEX('2 Diag Ordering list'!$A$3:$A$832,MATCH('Calculations - Diagnostics'!$H78,'2 Diag Ordering list'!$A$3:$A$832,0))),INDEX('2 Diag Ordering list'!$A$3:$A$832,MATCH('Calculations - Diagnostics'!$H78,'2 Diag Ordering list'!$A$3:$A$832,0))),"")</f>
        <v>1.5.7 Solid and liquid culture DST: FLD pure substances</v>
      </c>
    </row>
    <row r="44" spans="1:3" ht="17.100000000000001" customHeight="1" x14ac:dyDescent="0.2">
      <c r="A44" s="828" t="str">
        <f t="array" aca="1" ref="A44" ca="1">IF(OR(LEFT(INDEX('2 Diag Ordering list'!$A$3:$A$832,MATCH('Calculations - Diagnostics'!$H79,'2 Diag Ordering list'!$A$3:$A$832,0)),3)="1. ",LEFT(INDEX('2 Diag Ordering list'!$A$3:$A$832,MATCH('Calculations - Diagnostics'!$H79,'2 Diag Ordering list'!$A$3:$A$832,0)),3)="2. ",LEFT(INDEX('2 Diag Ordering list'!$A$3:$A$832,MATCH('Calculations - Diagnostics'!$H79,'2 Diag Ordering list'!$A$3:$A$832,0)),3)="3. ",LEFT(INDEX('2 Diag Ordering list'!$A$3:$A$832,MATCH('Calculations - Diagnostics'!$H79,'2 Diag Ordering list'!$A$3:$A$832,0)),3)="4. ",LEFT(INDEX('2 Diag Ordering list'!$A$3:$A$832,MATCH('Calculations - Diagnostics'!$H79,'2 Diag Ordering list'!$A$3:$A$832,0)),3)="5. ",LEFT(INDEX('2 Diag Ordering list'!$A$3:$A$832,MATCH('Calculations - Diagnostics'!$H79,'2 Diag Ordering list'!$A$3:$A$832,0)),3)="6. ",LEFT(INDEX('2 Diag Ordering list'!$A$3:$A$832,MATCH('Calculations - Diagnostics'!$H79,'2 Diag Ordering list'!$A$3:$A$832,0)),3)="7. ",LEFT(INDEX('2 Diag Ordering list'!$A$3:$A$832,MATCH('Calculations - Diagnostics'!$H79,'2 Diag Ordering list'!$A$3:$A$832,0)),3)="8. ",LEFT(INDEX('2 Diag Ordering list'!$A$3:$A$832,MATCH('Calculations - Diagnostics'!$H79,'2 Diag Ordering list'!$A$3:$A$832,0)),3)="9. "),
HYPERLINK("#"&amp;CELL("address",INDEX('2 Diag Ordering list'!$A$3:$A$832,MATCH('Calculations - Diagnostics'!$H79,'2 Diag Ordering list'!$A$3:$A$832,0))),INDEX('2 Diag Ordering list'!$A$3:$A$832,MATCH('Calculations - Diagnostics'!$H79,'2 Diag Ordering list'!$A$3:$A$832,0))),"")</f>
        <v/>
      </c>
      <c r="B44" s="912" t="str" cm="1">
        <f t="array" aca="1" ref="B44" ca="1">IF(OR(LEFT(INDEX('2 Diag Ordering list'!$A$3:$A$832,MATCH('Calculations - Diagnostics'!$H79,'2 Diag Ordering list'!$A$3:$A$832,0)),4)="1.1 ",LEFT(INDEX('2 Diag Ordering list'!$A$3:$A$832,MATCH('Calculations - Diagnostics'!$H79,'2 Diag Ordering list'!$A$3:$A$832,0)),4)="1.2 ",LEFT(INDEX('2 Diag Ordering list'!$A$3:$A$832,MATCH('Calculations - Diagnostics'!$H79,'2 Diag Ordering list'!$A$3:$A$832,0)),4)="1.3 ",LEFT(INDEX('2 Diag Ordering list'!$A$3:$A$832,MATCH('Calculations - Diagnostics'!$H79,'2 Diag Ordering list'!$A$3:$A$832,0)),4)="1.4 ",LEFT(INDEX('2 Diag Ordering list'!$A$3:$A$832,MATCH('Calculations - Diagnostics'!$H79,'2 Diag Ordering list'!$A$3:$A$832,0)),4)="1.5 ",LEFT(INDEX('2 Diag Ordering list'!$A$3:$A$832,MATCH('Calculations - Diagnostics'!$H79,'2 Diag Ordering list'!$A$3:$A$832,0)),4)="1.6 ",LEFT(INDEX('2 Diag Ordering list'!$A$3:$A$832,MATCH('Calculations - Diagnostics'!$H79,'2 Diag Ordering list'!$A$3:$A$832,0)),4)="2.1 ",LEFT(INDEX('2 Diag Ordering list'!$A$3:$A$832,MATCH('Calculations - Diagnostics'!$H79,'2 Diag Ordering list'!$A$3:$A$832,0)),4)="3.1 ",LEFT(INDEX('2 Diag Ordering list'!$A$3:$A$832,MATCH('Calculations - Diagnostics'!$H79,'2 Diag Ordering list'!$A$3:$A$832,0)),4)="4.1 ",LEFT(INDEX('2 Diag Ordering list'!$A$3:$A$832,MATCH('Calculations - Diagnostics'!$H79,'2 Diag Ordering list'!$A$3:$A$832,0)),4)="4.2 ",LEFT(INDEX('2 Diag Ordering list'!$A$3:$A$832,MATCH('Calculations - Diagnostics'!$H79,'2 Diag Ordering list'!$A$3:$A$832,0)),4)="5.1 ",LEFT(INDEX('2 Diag Ordering list'!$A$3:$A$832,MATCH('Calculations - Diagnostics'!$H79,'2 Diag Ordering list'!$A$3:$A$832,0)),4)="5.2 ",LEFT(INDEX('2 Diag Ordering list'!$A$3:$A$832,MATCH('Calculations - Diagnostics'!$H79,'2 Diag Ordering list'!$A$3:$A$832,0)),4)="5.3 ",LEFT(INDEX('2 Diag Ordering list'!$A$3:$A$832,MATCH('Calculations - Diagnostics'!$H79,'2 Diag Ordering list'!$A$3:$A$832,0)),4)="6.1 ",LEFT(INDEX('2 Diag Ordering list'!$A$3:$A$832,MATCH('Calculations - Diagnostics'!$H79,'2 Diag Ordering list'!$A$3:$A$832,0)),4)="6.2 ",LEFT(INDEX('2 Diag Ordering list'!$A$3:$A$832,MATCH('Calculations - Diagnostics'!$H79,'2 Diag Ordering list'!$A$3:$A$832,0)),4)="6.3 ",LEFT(INDEX('2 Diag Ordering list'!$A$3:$A$832,MATCH('Calculations - Diagnostics'!$H79,'2 Diag Ordering list'!$A$3:$A$832,0)),4)="6.4 ",LEFT(INDEX('2 Diag Ordering list'!$A$3:$A$832,MATCH('Calculations - Diagnostics'!$H79,'2 Diag Ordering list'!$A$3:$A$832,0)),4)="7.1 "),HYPERLINK("#"&amp;CELL("address",INDEX('2 Diag Ordering list'!$A$3:$A$832,MATCH('Calculations - Diagnostics'!$H79,'2 Diag Ordering list'!$A$3:$A$832,0))),INDEX('2 Diag Ordering list'!$A$3:$A$832,MATCH('Calculations - Diagnostics'!$H79,'2 Diag Ordering list'!$A$3:$A$832,0))),"")</f>
        <v/>
      </c>
      <c r="C44" s="640" t="str">
        <f t="array" aca="1" ref="C44" ca="1">IF(AND(A44="",B44=""),HYPERLINK("#"&amp;CELL("address",INDEX('2 Diag Ordering list'!$A$3:$A$832,MATCH('Calculations - Diagnostics'!$H79,'2 Diag Ordering list'!$A$3:$A$832,0))),INDEX('2 Diag Ordering list'!$A$3:$A$832,MATCH('Calculations - Diagnostics'!$H79,'2 Diag Ordering list'!$A$3:$A$832,0))),"")</f>
        <v>1.5.8 Solid and liquid culture DST: SLD pure substances</v>
      </c>
    </row>
    <row r="45" spans="1:3" ht="17.100000000000001" customHeight="1" x14ac:dyDescent="0.2">
      <c r="A45" s="828" t="str">
        <f t="array" aca="1" ref="A45" ca="1">IF(OR(LEFT(INDEX('2 Diag Ordering list'!$A$3:$A$832,MATCH('Calculations - Diagnostics'!$H80,'2 Diag Ordering list'!$A$3:$A$832,0)),3)="1. ",LEFT(INDEX('2 Diag Ordering list'!$A$3:$A$832,MATCH('Calculations - Diagnostics'!$H80,'2 Diag Ordering list'!$A$3:$A$832,0)),3)="2. ",LEFT(INDEX('2 Diag Ordering list'!$A$3:$A$832,MATCH('Calculations - Diagnostics'!$H80,'2 Diag Ordering list'!$A$3:$A$832,0)),3)="3. ",LEFT(INDEX('2 Diag Ordering list'!$A$3:$A$832,MATCH('Calculations - Diagnostics'!$H80,'2 Diag Ordering list'!$A$3:$A$832,0)),3)="4. ",LEFT(INDEX('2 Diag Ordering list'!$A$3:$A$832,MATCH('Calculations - Diagnostics'!$H80,'2 Diag Ordering list'!$A$3:$A$832,0)),3)="5. ",LEFT(INDEX('2 Diag Ordering list'!$A$3:$A$832,MATCH('Calculations - Diagnostics'!$H80,'2 Diag Ordering list'!$A$3:$A$832,0)),3)="6. ",LEFT(INDEX('2 Diag Ordering list'!$A$3:$A$832,MATCH('Calculations - Diagnostics'!$H80,'2 Diag Ordering list'!$A$3:$A$832,0)),3)="7. ",LEFT(INDEX('2 Diag Ordering list'!$A$3:$A$832,MATCH('Calculations - Diagnostics'!$H80,'2 Diag Ordering list'!$A$3:$A$832,0)),3)="8. ",LEFT(INDEX('2 Diag Ordering list'!$A$3:$A$832,MATCH('Calculations - Diagnostics'!$H80,'2 Diag Ordering list'!$A$3:$A$832,0)),3)="9. "),
HYPERLINK("#"&amp;CELL("address",INDEX('2 Diag Ordering list'!$A$3:$A$832,MATCH('Calculations - Diagnostics'!$H80,'2 Diag Ordering list'!$A$3:$A$832,0))),INDEX('2 Diag Ordering list'!$A$3:$A$832,MATCH('Calculations - Diagnostics'!$H80,'2 Diag Ordering list'!$A$3:$A$832,0))),"")</f>
        <v/>
      </c>
      <c r="B45" s="912" t="str">
        <f t="array" aca="1" ref="B45" ca="1">IF(OR(LEFT(INDEX('2 Diag Ordering list'!$A$3:$A$832,MATCH('Calculations - Diagnostics'!$H80,'2 Diag Ordering list'!$A$3:$A$832,0)),4)="1.1 ",LEFT(INDEX('2 Diag Ordering list'!$A$3:$A$832,MATCH('Calculations - Diagnostics'!$H80,'2 Diag Ordering list'!$A$3:$A$832,0)),4)="1.2 ",LEFT(INDEX('2 Diag Ordering list'!$A$3:$A$832,MATCH('Calculations - Diagnostics'!$H80,'2 Diag Ordering list'!$A$3:$A$832,0)),4)="1.3 ",LEFT(INDEX('2 Diag Ordering list'!$A$3:$A$832,MATCH('Calculations - Diagnostics'!$H80,'2 Diag Ordering list'!$A$3:$A$832,0)),4)="1.4 ",LEFT(INDEX('2 Diag Ordering list'!$A$3:$A$832,MATCH('Calculations - Diagnostics'!$H80,'2 Diag Ordering list'!$A$3:$A$832,0)),4)="1.5 ",LEFT(INDEX('2 Diag Ordering list'!$A$3:$A$832,MATCH('Calculations - Diagnostics'!$H80,'2 Diag Ordering list'!$A$3:$A$832,0)),4)="1.6 ",LEFT(INDEX('2 Diag Ordering list'!$A$3:$A$832,MATCH('Calculations - Diagnostics'!$H80,'2 Diag Ordering list'!$A$3:$A$832,0)),4)="2.1 ",LEFT(INDEX('2 Diag Ordering list'!$A$3:$A$832,MATCH('Calculations - Diagnostics'!$H80,'2 Diag Ordering list'!$A$3:$A$832,0)),4)="3.1 ",LEFT(INDEX('2 Diag Ordering list'!$A$3:$A$832,MATCH('Calculations - Diagnostics'!$H80,'2 Diag Ordering list'!$A$3:$A$832,0)),4)="4.1 ",LEFT(INDEX('2 Diag Ordering list'!$A$3:$A$832,MATCH('Calculations - Diagnostics'!$H80,'2 Diag Ordering list'!$A$3:$A$832,0)),4)="4.2 ",LEFT(INDEX('2 Diag Ordering list'!$A$3:$A$832,MATCH('Calculations - Diagnostics'!$H80,'2 Diag Ordering list'!$A$3:$A$832,0)),4)="5.1 ",LEFT(INDEX('2 Diag Ordering list'!$A$3:$A$832,MATCH('Calculations - Diagnostics'!$H80,'2 Diag Ordering list'!$A$3:$A$832,0)),4)="5.2 ",LEFT(INDEX('2 Diag Ordering list'!$A$3:$A$832,MATCH('Calculations - Diagnostics'!$H80,'2 Diag Ordering list'!$A$3:$A$832,0)),4)="5.3 ",LEFT(INDEX('2 Diag Ordering list'!$A$3:$A$832,MATCH('Calculations - Diagnostics'!$H80,'2 Diag Ordering list'!$A$3:$A$832,0)),4)="6.1 ",LEFT(INDEX('2 Diag Ordering list'!$A$3:$A$832,MATCH('Calculations - Diagnostics'!$H80,'2 Diag Ordering list'!$A$3:$A$832,0)),4)="6.2 ",LEFT(INDEX('2 Diag Ordering list'!$A$3:$A$832,MATCH('Calculations - Diagnostics'!$H80,'2 Diag Ordering list'!$A$3:$A$832,0)),4)="6.3 ",LEFT(INDEX('2 Diag Ordering list'!$A$3:$A$832,MATCH('Calculations - Diagnostics'!$H80,'2 Diag Ordering list'!$A$3:$A$832,0)),4)="6.4 ",LEFT(INDEX('2 Diag Ordering list'!$A$3:$A$832,MATCH('Calculations - Diagnostics'!$H80,'2 Diag Ordering list'!$A$3:$A$832,0)),4)="7.1 "),HYPERLINK("#"&amp;CELL("address",INDEX('2 Diag Ordering list'!$A$3:$A$832,MATCH('Calculations - Diagnostics'!$H80,'2 Diag Ordering list'!$A$3:$A$832,0))),INDEX('2 Diag Ordering list'!$A$3:$A$832,MATCH('Calculations - Diagnostics'!$H80,'2 Diag Ordering list'!$A$3:$A$832,0))),"")</f>
        <v>1.6 MTB IDENTIFICATION</v>
      </c>
      <c r="C45" s="641" t="str">
        <f t="array" aca="1" ref="C45" ca="1">IF(AND(A45="",B45=""),HYPERLINK("#"&amp;CELL("address",INDEX('2 Diag Ordering list'!$A$3:$A$832,MATCH('Calculations - Diagnostics'!$H80,'2 Diag Ordering list'!$A$3:$A$832,0))),INDEX('2 Diag Ordering list'!$A$3:$A$832,MATCH('Calculations - Diagnostics'!$H80,'2 Diag Ordering list'!$A$3:$A$832,0))),"")</f>
        <v/>
      </c>
    </row>
    <row r="46" spans="1:3" ht="17.100000000000001" customHeight="1" thickBot="1" x14ac:dyDescent="0.25">
      <c r="A46" s="828" t="str">
        <f t="array" aca="1" ref="A46" ca="1">IF(OR(LEFT(INDEX('2 Diag Ordering list'!$A$3:$A$832,MATCH('Calculations - Diagnostics'!$H81,'2 Diag Ordering list'!$A$3:$A$832,0)),3)="1. ",LEFT(INDEX('2 Diag Ordering list'!$A$3:$A$832,MATCH('Calculations - Diagnostics'!$H81,'2 Diag Ordering list'!$A$3:$A$832,0)),3)="2. ",LEFT(INDEX('2 Diag Ordering list'!$A$3:$A$832,MATCH('Calculations - Diagnostics'!$H81,'2 Diag Ordering list'!$A$3:$A$832,0)),3)="3. ",LEFT(INDEX('2 Diag Ordering list'!$A$3:$A$832,MATCH('Calculations - Diagnostics'!$H81,'2 Diag Ordering list'!$A$3:$A$832,0)),3)="4. ",LEFT(INDEX('2 Diag Ordering list'!$A$3:$A$832,MATCH('Calculations - Diagnostics'!$H81,'2 Diag Ordering list'!$A$3:$A$832,0)),3)="5. ",LEFT(INDEX('2 Diag Ordering list'!$A$3:$A$832,MATCH('Calculations - Diagnostics'!$H81,'2 Diag Ordering list'!$A$3:$A$832,0)),3)="6. ",LEFT(INDEX('2 Diag Ordering list'!$A$3:$A$832,MATCH('Calculations - Diagnostics'!$H81,'2 Diag Ordering list'!$A$3:$A$832,0)),3)="7. ",LEFT(INDEX('2 Diag Ordering list'!$A$3:$A$832,MATCH('Calculations - Diagnostics'!$H81,'2 Diag Ordering list'!$A$3:$A$832,0)),3)="8. ",LEFT(INDEX('2 Diag Ordering list'!$A$3:$A$832,MATCH('Calculations - Diagnostics'!$H81,'2 Diag Ordering list'!$A$3:$A$832,0)),3)="9. "),
HYPERLINK("#"&amp;CELL("address",INDEX('2 Diag Ordering list'!$A$3:$A$832,MATCH('Calculations - Diagnostics'!$H81,'2 Diag Ordering list'!$A$3:$A$832,0))),INDEX('2 Diag Ordering list'!$A$3:$A$832,MATCH('Calculations - Diagnostics'!$H81,'2 Diag Ordering list'!$A$3:$A$832,0))),"")</f>
        <v/>
      </c>
      <c r="B46" s="912" t="str">
        <f t="array" aca="1" ref="B46" ca="1">IF(OR(LEFT(INDEX('2 Diag Ordering list'!$A$3:$A$832,MATCH('Calculations - Diagnostics'!$H81,'2 Diag Ordering list'!$A$3:$A$832,0)),4)="1.1 ",LEFT(INDEX('2 Diag Ordering list'!$A$3:$A$832,MATCH('Calculations - Diagnostics'!$H81,'2 Diag Ordering list'!$A$3:$A$832,0)),4)="1.2 ",LEFT(INDEX('2 Diag Ordering list'!$A$3:$A$832,MATCH('Calculations - Diagnostics'!$H81,'2 Diag Ordering list'!$A$3:$A$832,0)),4)="1.3 ",LEFT(INDEX('2 Diag Ordering list'!$A$3:$A$832,MATCH('Calculations - Diagnostics'!$H81,'2 Diag Ordering list'!$A$3:$A$832,0)),4)="1.4 ",LEFT(INDEX('2 Diag Ordering list'!$A$3:$A$832,MATCH('Calculations - Diagnostics'!$H81,'2 Diag Ordering list'!$A$3:$A$832,0)),4)="1.5 ",LEFT(INDEX('2 Diag Ordering list'!$A$3:$A$832,MATCH('Calculations - Diagnostics'!$H81,'2 Diag Ordering list'!$A$3:$A$832,0)),4)="1.6 ",LEFT(INDEX('2 Diag Ordering list'!$A$3:$A$832,MATCH('Calculations - Diagnostics'!$H81,'2 Diag Ordering list'!$A$3:$A$832,0)),4)="2.1 ",LEFT(INDEX('2 Diag Ordering list'!$A$3:$A$832,MATCH('Calculations - Diagnostics'!$H81,'2 Diag Ordering list'!$A$3:$A$832,0)),4)="3.1 ",LEFT(INDEX('2 Diag Ordering list'!$A$3:$A$832,MATCH('Calculations - Diagnostics'!$H81,'2 Diag Ordering list'!$A$3:$A$832,0)),4)="4.1 ",LEFT(INDEX('2 Diag Ordering list'!$A$3:$A$832,MATCH('Calculations - Diagnostics'!$H81,'2 Diag Ordering list'!$A$3:$A$832,0)),4)="4.2 ",LEFT(INDEX('2 Diag Ordering list'!$A$3:$A$832,MATCH('Calculations - Diagnostics'!$H81,'2 Diag Ordering list'!$A$3:$A$832,0)),4)="5.1 ",LEFT(INDEX('2 Diag Ordering list'!$A$3:$A$832,MATCH('Calculations - Diagnostics'!$H81,'2 Diag Ordering list'!$A$3:$A$832,0)),4)="5.2 ",LEFT(INDEX('2 Diag Ordering list'!$A$3:$A$832,MATCH('Calculations - Diagnostics'!$H81,'2 Diag Ordering list'!$A$3:$A$832,0)),4)="5.3 ",LEFT(INDEX('2 Diag Ordering list'!$A$3:$A$832,MATCH('Calculations - Diagnostics'!$H81,'2 Diag Ordering list'!$A$3:$A$832,0)),4)="6.1 ",LEFT(INDEX('2 Diag Ordering list'!$A$3:$A$832,MATCH('Calculations - Diagnostics'!$H81,'2 Diag Ordering list'!$A$3:$A$832,0)),4)="6.2 ",LEFT(INDEX('2 Diag Ordering list'!$A$3:$A$832,MATCH('Calculations - Diagnostics'!$H81,'2 Diag Ordering list'!$A$3:$A$832,0)),4)="6.3 ",LEFT(INDEX('2 Diag Ordering list'!$A$3:$A$832,MATCH('Calculations - Diagnostics'!$H81,'2 Diag Ordering list'!$A$3:$A$832,0)),4)="6.4 ",LEFT(INDEX('2 Diag Ordering list'!$A$3:$A$832,MATCH('Calculations - Diagnostics'!$H81,'2 Diag Ordering list'!$A$3:$A$832,0)),4)="7.1 "),HYPERLINK("#"&amp;CELL("address",INDEX('2 Diag Ordering list'!$A$3:$A$832,MATCH('Calculations - Diagnostics'!$H81,'2 Diag Ordering list'!$A$3:$A$832,0))),INDEX('2 Diag Ordering list'!$A$3:$A$832,MATCH('Calculations - Diagnostics'!$H81,'2 Diag Ordering list'!$A$3:$A$832,0))),"")</f>
        <v/>
      </c>
      <c r="C46" s="639" t="str">
        <f t="array" aca="1" ref="C46" ca="1">IF(AND(A46="",B46=""),HYPERLINK("#"&amp;CELL("address",INDEX('2 Diag Ordering list'!$A$3:$A$832,MATCH('Calculations - Diagnostics'!$H81,'2 Diag Ordering list'!$A$3:$A$832,0))),INDEX('2 Diag Ordering list'!$A$3:$A$832,MATCH('Calculations - Diagnostics'!$H81,'2 Diag Ordering list'!$A$3:$A$832,0))),"")</f>
        <v>1.6.1 MTB Identification Rapid test</v>
      </c>
    </row>
    <row r="47" spans="1:3" ht="17.100000000000001" customHeight="1" x14ac:dyDescent="0.2">
      <c r="A47" s="913" t="str">
        <f t="array" aca="1" ref="A47" ca="1">IF(OR(LEFT(INDEX('2 Diag Ordering list'!$A$3:$A$832,MATCH('Calculations - Diagnostics'!$H82,'2 Diag Ordering list'!$A$3:$A$832,0)),3)="1. ",LEFT(INDEX('2 Diag Ordering list'!$A$3:$A$832,MATCH('Calculations - Diagnostics'!$H82,'2 Diag Ordering list'!$A$3:$A$832,0)),3)="2. ",LEFT(INDEX('2 Diag Ordering list'!$A$3:$A$832,MATCH('Calculations - Diagnostics'!$H82,'2 Diag Ordering list'!$A$3:$A$832,0)),3)="3. ",LEFT(INDEX('2 Diag Ordering list'!$A$3:$A$832,MATCH('Calculations - Diagnostics'!$H82,'2 Diag Ordering list'!$A$3:$A$832,0)),3)="4. ",LEFT(INDEX('2 Diag Ordering list'!$A$3:$A$832,MATCH('Calculations - Diagnostics'!$H82,'2 Diag Ordering list'!$A$3:$A$832,0)),3)="5. ",LEFT(INDEX('2 Diag Ordering list'!$A$3:$A$832,MATCH('Calculations - Diagnostics'!$H82,'2 Diag Ordering list'!$A$3:$A$832,0)),3)="6. ",LEFT(INDEX('2 Diag Ordering list'!$A$3:$A$832,MATCH('Calculations - Diagnostics'!$H82,'2 Diag Ordering list'!$A$3:$A$832,0)),3)="7. ",LEFT(INDEX('2 Diag Ordering list'!$A$3:$A$832,MATCH('Calculations - Diagnostics'!$H82,'2 Diag Ordering list'!$A$3:$A$832,0)),3)="8. ",LEFT(INDEX('2 Diag Ordering list'!$A$3:$A$832,MATCH('Calculations - Diagnostics'!$H82,'2 Diag Ordering list'!$A$3:$A$832,0)),3)="9. "),
HYPERLINK("#"&amp;CELL("address",INDEX('2 Diag Ordering list'!$A$3:$A$832,MATCH('Calculations - Diagnostics'!$H82,'2 Diag Ordering list'!$A$3:$A$832,0))),INDEX('2 Diag Ordering list'!$A$3:$A$832,MATCH('Calculations - Diagnostics'!$H82,'2 Diag Ordering list'!$A$3:$A$832,0))),"")</f>
        <v xml:space="preserve">2. DETECTION OF LATENT TB </v>
      </c>
      <c r="B47" s="916" t="str">
        <f t="array" aca="1" ref="B47" ca="1">IF(OR(LEFT(INDEX('2 Diag Ordering list'!$A$3:$A$832,MATCH('Calculations - Diagnostics'!$H82,'2 Diag Ordering list'!$A$3:$A$832,0)),4)="1.1 ",LEFT(INDEX('2 Diag Ordering list'!$A$3:$A$832,MATCH('Calculations - Diagnostics'!$H82,'2 Diag Ordering list'!$A$3:$A$832,0)),4)="1.2 ",LEFT(INDEX('2 Diag Ordering list'!$A$3:$A$832,MATCH('Calculations - Diagnostics'!$H82,'2 Diag Ordering list'!$A$3:$A$832,0)),4)="1.3 ",LEFT(INDEX('2 Diag Ordering list'!$A$3:$A$832,MATCH('Calculations - Diagnostics'!$H82,'2 Diag Ordering list'!$A$3:$A$832,0)),4)="1.4 ",LEFT(INDEX('2 Diag Ordering list'!$A$3:$A$832,MATCH('Calculations - Diagnostics'!$H82,'2 Diag Ordering list'!$A$3:$A$832,0)),4)="1.5 ",LEFT(INDEX('2 Diag Ordering list'!$A$3:$A$832,MATCH('Calculations - Diagnostics'!$H82,'2 Diag Ordering list'!$A$3:$A$832,0)),4)="1.6 ",LEFT(INDEX('2 Diag Ordering list'!$A$3:$A$832,MATCH('Calculations - Diagnostics'!$H82,'2 Diag Ordering list'!$A$3:$A$832,0)),4)="2.1 ",LEFT(INDEX('2 Diag Ordering list'!$A$3:$A$832,MATCH('Calculations - Diagnostics'!$H82,'2 Diag Ordering list'!$A$3:$A$832,0)),4)="3.1 ",LEFT(INDEX('2 Diag Ordering list'!$A$3:$A$832,MATCH('Calculations - Diagnostics'!$H82,'2 Diag Ordering list'!$A$3:$A$832,0)),4)="4.1 ",LEFT(INDEX('2 Diag Ordering list'!$A$3:$A$832,MATCH('Calculations - Diagnostics'!$H82,'2 Diag Ordering list'!$A$3:$A$832,0)),4)="4.2 ",LEFT(INDEX('2 Diag Ordering list'!$A$3:$A$832,MATCH('Calculations - Diagnostics'!$H82,'2 Diag Ordering list'!$A$3:$A$832,0)),4)="5.1 ",LEFT(INDEX('2 Diag Ordering list'!$A$3:$A$832,MATCH('Calculations - Diagnostics'!$H82,'2 Diag Ordering list'!$A$3:$A$832,0)),4)="5.2 ",LEFT(INDEX('2 Diag Ordering list'!$A$3:$A$832,MATCH('Calculations - Diagnostics'!$H82,'2 Diag Ordering list'!$A$3:$A$832,0)),4)="5.3 ",LEFT(INDEX('2 Diag Ordering list'!$A$3:$A$832,MATCH('Calculations - Diagnostics'!$H82,'2 Diag Ordering list'!$A$3:$A$832,0)),4)="6.1 ",LEFT(INDEX('2 Diag Ordering list'!$A$3:$A$832,MATCH('Calculations - Diagnostics'!$H82,'2 Diag Ordering list'!$A$3:$A$832,0)),4)="6.2 ",LEFT(INDEX('2 Diag Ordering list'!$A$3:$A$832,MATCH('Calculations - Diagnostics'!$H82,'2 Diag Ordering list'!$A$3:$A$832,0)),4)="6.3 ",LEFT(INDEX('2 Diag Ordering list'!$A$3:$A$832,MATCH('Calculations - Diagnostics'!$H82,'2 Diag Ordering list'!$A$3:$A$832,0)),4)="6.4 ",LEFT(INDEX('2 Diag Ordering list'!$A$3:$A$832,MATCH('Calculations - Diagnostics'!$H82,'2 Diag Ordering list'!$A$3:$A$832,0)),4)="7.1 "),HYPERLINK("#"&amp;CELL("address",INDEX('2 Diag Ordering list'!$A$3:$A$832,MATCH('Calculations - Diagnostics'!$H82,'2 Diag Ordering list'!$A$3:$A$832,0))),INDEX('2 Diag Ordering list'!$A$3:$A$832,MATCH('Calculations - Diagnostics'!$H82,'2 Diag Ordering list'!$A$3:$A$832,0))),"")</f>
        <v/>
      </c>
      <c r="C47" s="637" t="str">
        <f t="array" aca="1" ref="C47" ca="1">IF(AND(A47="",B47=""),HYPERLINK("#"&amp;CELL("address",INDEX('2 Diag Ordering list'!$A$3:$A$832,MATCH('Calculations - Diagnostics'!$H82,'2 Diag Ordering list'!$A$3:$A$832,0))),INDEX('2 Diag Ordering list'!$A$3:$A$832,MATCH('Calculations - Diagnostics'!$H82,'2 Diag Ordering list'!$A$3:$A$832,0))),"")</f>
        <v/>
      </c>
    </row>
    <row r="48" spans="1:3" ht="17.100000000000001" customHeight="1" x14ac:dyDescent="0.2">
      <c r="A48" s="828" t="str">
        <f t="array" aca="1" ref="A48" ca="1">IF(OR(LEFT(INDEX('2 Diag Ordering list'!$A$3:$A$832,MATCH('Calculations - Diagnostics'!$H83,'2 Diag Ordering list'!$A$3:$A$832,0)),3)="1. ",LEFT(INDEX('2 Diag Ordering list'!$A$3:$A$832,MATCH('Calculations - Diagnostics'!$H83,'2 Diag Ordering list'!$A$3:$A$832,0)),3)="2. ",LEFT(INDEX('2 Diag Ordering list'!$A$3:$A$832,MATCH('Calculations - Diagnostics'!$H83,'2 Diag Ordering list'!$A$3:$A$832,0)),3)="3. ",LEFT(INDEX('2 Diag Ordering list'!$A$3:$A$832,MATCH('Calculations - Diagnostics'!$H83,'2 Diag Ordering list'!$A$3:$A$832,0)),3)="4. ",LEFT(INDEX('2 Diag Ordering list'!$A$3:$A$832,MATCH('Calculations - Diagnostics'!$H83,'2 Diag Ordering list'!$A$3:$A$832,0)),3)="5. ",LEFT(INDEX('2 Diag Ordering list'!$A$3:$A$832,MATCH('Calculations - Diagnostics'!$H83,'2 Diag Ordering list'!$A$3:$A$832,0)),3)="6. ",LEFT(INDEX('2 Diag Ordering list'!$A$3:$A$832,MATCH('Calculations - Diagnostics'!$H83,'2 Diag Ordering list'!$A$3:$A$832,0)),3)="7. ",LEFT(INDEX('2 Diag Ordering list'!$A$3:$A$832,MATCH('Calculations - Diagnostics'!$H83,'2 Diag Ordering list'!$A$3:$A$832,0)),3)="8. ",LEFT(INDEX('2 Diag Ordering list'!$A$3:$A$832,MATCH('Calculations - Diagnostics'!$H83,'2 Diag Ordering list'!$A$3:$A$832,0)),3)="9. "),
HYPERLINK("#"&amp;CELL("address",INDEX('2 Diag Ordering list'!$A$3:$A$832,MATCH('Calculations - Diagnostics'!$H83,'2 Diag Ordering list'!$A$3:$A$832,0))),INDEX('2 Diag Ordering list'!$A$3:$A$832,MATCH('Calculations - Diagnostics'!$H83,'2 Diag Ordering list'!$A$3:$A$832,0))),"")</f>
        <v/>
      </c>
      <c r="B48" s="912" t="str">
        <f t="array" aca="1" ref="B48" ca="1">IF(OR(LEFT(INDEX('2 Diag Ordering list'!$A$3:$A$832,MATCH('Calculations - Diagnostics'!$H83,'2 Diag Ordering list'!$A$3:$A$832,0)),4)="1.1 ",LEFT(INDEX('2 Diag Ordering list'!$A$3:$A$832,MATCH('Calculations - Diagnostics'!$H83,'2 Diag Ordering list'!$A$3:$A$832,0)),4)="1.2 ",LEFT(INDEX('2 Diag Ordering list'!$A$3:$A$832,MATCH('Calculations - Diagnostics'!$H83,'2 Diag Ordering list'!$A$3:$A$832,0)),4)="1.3 ",LEFT(INDEX('2 Diag Ordering list'!$A$3:$A$832,MATCH('Calculations - Diagnostics'!$H83,'2 Diag Ordering list'!$A$3:$A$832,0)),4)="1.4 ",LEFT(INDEX('2 Diag Ordering list'!$A$3:$A$832,MATCH('Calculations - Diagnostics'!$H83,'2 Diag Ordering list'!$A$3:$A$832,0)),4)="1.5 ",LEFT(INDEX('2 Diag Ordering list'!$A$3:$A$832,MATCH('Calculations - Diagnostics'!$H83,'2 Diag Ordering list'!$A$3:$A$832,0)),4)="1.6 ",LEFT(INDEX('2 Diag Ordering list'!$A$3:$A$832,MATCH('Calculations - Diagnostics'!$H83,'2 Diag Ordering list'!$A$3:$A$832,0)),4)="2.1 ",LEFT(INDEX('2 Diag Ordering list'!$A$3:$A$832,MATCH('Calculations - Diagnostics'!$H83,'2 Diag Ordering list'!$A$3:$A$832,0)),4)="3.1 ",LEFT(INDEX('2 Diag Ordering list'!$A$3:$A$832,MATCH('Calculations - Diagnostics'!$H83,'2 Diag Ordering list'!$A$3:$A$832,0)),4)="4.1 ",LEFT(INDEX('2 Diag Ordering list'!$A$3:$A$832,MATCH('Calculations - Diagnostics'!$H83,'2 Diag Ordering list'!$A$3:$A$832,0)),4)="4.2 ",LEFT(INDEX('2 Diag Ordering list'!$A$3:$A$832,MATCH('Calculations - Diagnostics'!$H83,'2 Diag Ordering list'!$A$3:$A$832,0)),4)="5.1 ",LEFT(INDEX('2 Diag Ordering list'!$A$3:$A$832,MATCH('Calculations - Diagnostics'!$H83,'2 Diag Ordering list'!$A$3:$A$832,0)),4)="5.2 ",LEFT(INDEX('2 Diag Ordering list'!$A$3:$A$832,MATCH('Calculations - Diagnostics'!$H83,'2 Diag Ordering list'!$A$3:$A$832,0)),4)="5.3 ",LEFT(INDEX('2 Diag Ordering list'!$A$3:$A$832,MATCH('Calculations - Diagnostics'!$H83,'2 Diag Ordering list'!$A$3:$A$832,0)),4)="6.1 ",LEFT(INDEX('2 Diag Ordering list'!$A$3:$A$832,MATCH('Calculations - Diagnostics'!$H83,'2 Diag Ordering list'!$A$3:$A$832,0)),4)="6.2 ",LEFT(INDEX('2 Diag Ordering list'!$A$3:$A$832,MATCH('Calculations - Diagnostics'!$H83,'2 Diag Ordering list'!$A$3:$A$832,0)),4)="6.3 ",LEFT(INDEX('2 Diag Ordering list'!$A$3:$A$832,MATCH('Calculations - Diagnostics'!$H83,'2 Diag Ordering list'!$A$3:$A$832,0)),4)="6.4 ",LEFT(INDEX('2 Diag Ordering list'!$A$3:$A$832,MATCH('Calculations - Diagnostics'!$H83,'2 Diag Ordering list'!$A$3:$A$832,0)),4)="7.1 "),HYPERLINK("#"&amp;CELL("address",INDEX('2 Diag Ordering list'!$A$3:$A$832,MATCH('Calculations - Diagnostics'!$H83,'2 Diag Ordering list'!$A$3:$A$832,0))),INDEX('2 Diag Ordering list'!$A$3:$A$832,MATCH('Calculations - Diagnostics'!$H83,'2 Diag Ordering list'!$A$3:$A$832,0))),"")</f>
        <v>2.1 IGRA</v>
      </c>
      <c r="C48" s="639" t="str">
        <f t="array" aca="1" ref="C48" ca="1">IF(AND(A48="",B48=""),HYPERLINK("#"&amp;CELL("address",INDEX('2 Diag Ordering list'!$A$3:$A$832,MATCH('Calculations - Diagnostics'!$H83,'2 Diag Ordering list'!$A$3:$A$832,0))),INDEX('2 Diag Ordering list'!$A$3:$A$832,MATCH('Calculations - Diagnostics'!$H83,'2 Diag Ordering list'!$A$3:$A$832,0))),"")</f>
        <v/>
      </c>
    </row>
    <row r="49" spans="1:3" ht="17.100000000000001" customHeight="1" thickBot="1" x14ac:dyDescent="0.25">
      <c r="A49" s="917" t="str">
        <f t="array" aca="1" ref="A49" ca="1">IF(OR(LEFT(INDEX('2 Diag Ordering list'!$A$3:$A$832,MATCH('Calculations - Diagnostics'!$H84,'2 Diag Ordering list'!$A$3:$A$832,0)),3)="1. ",LEFT(INDEX('2 Diag Ordering list'!$A$3:$A$832,MATCH('Calculations - Diagnostics'!$H84,'2 Diag Ordering list'!$A$3:$A$832,0)),3)="2. ",LEFT(INDEX('2 Diag Ordering list'!$A$3:$A$832,MATCH('Calculations - Diagnostics'!$H84,'2 Diag Ordering list'!$A$3:$A$832,0)),3)="3. ",LEFT(INDEX('2 Diag Ordering list'!$A$3:$A$832,MATCH('Calculations - Diagnostics'!$H84,'2 Diag Ordering list'!$A$3:$A$832,0)),3)="4. ",LEFT(INDEX('2 Diag Ordering list'!$A$3:$A$832,MATCH('Calculations - Diagnostics'!$H84,'2 Diag Ordering list'!$A$3:$A$832,0)),3)="5. ",LEFT(INDEX('2 Diag Ordering list'!$A$3:$A$832,MATCH('Calculations - Diagnostics'!$H84,'2 Diag Ordering list'!$A$3:$A$832,0)),3)="6. ",LEFT(INDEX('2 Diag Ordering list'!$A$3:$A$832,MATCH('Calculations - Diagnostics'!$H84,'2 Diag Ordering list'!$A$3:$A$832,0)),3)="7. ",LEFT(INDEX('2 Diag Ordering list'!$A$3:$A$832,MATCH('Calculations - Diagnostics'!$H84,'2 Diag Ordering list'!$A$3:$A$832,0)),3)="8. ",LEFT(INDEX('2 Diag Ordering list'!$A$3:$A$832,MATCH('Calculations - Diagnostics'!$H84,'2 Diag Ordering list'!$A$3:$A$832,0)),3)="9. "),
HYPERLINK("#"&amp;CELL("address",INDEX('2 Diag Ordering list'!$A$3:$A$832,MATCH('Calculations - Diagnostics'!$H84,'2 Diag Ordering list'!$A$3:$A$832,0))),INDEX('2 Diag Ordering list'!$A$3:$A$832,MATCH('Calculations - Diagnostics'!$H84,'2 Diag Ordering list'!$A$3:$A$832,0))),"")</f>
        <v/>
      </c>
      <c r="B49" s="918" t="str">
        <f t="array" aca="1" ref="B49" ca="1">IF(OR(LEFT(INDEX('2 Diag Ordering list'!$A$3:$A$832,MATCH('Calculations - Diagnostics'!$H84,'2 Diag Ordering list'!$A$3:$A$832,0)),4)="1.1 ",LEFT(INDEX('2 Diag Ordering list'!$A$3:$A$832,MATCH('Calculations - Diagnostics'!$H84,'2 Diag Ordering list'!$A$3:$A$832,0)),4)="1.2 ",LEFT(INDEX('2 Diag Ordering list'!$A$3:$A$832,MATCH('Calculations - Diagnostics'!$H84,'2 Diag Ordering list'!$A$3:$A$832,0)),4)="1.3 ",LEFT(INDEX('2 Diag Ordering list'!$A$3:$A$832,MATCH('Calculations - Diagnostics'!$H84,'2 Diag Ordering list'!$A$3:$A$832,0)),4)="1.4 ",LEFT(INDEX('2 Diag Ordering list'!$A$3:$A$832,MATCH('Calculations - Diagnostics'!$H84,'2 Diag Ordering list'!$A$3:$A$832,0)),4)="1.5 ",LEFT(INDEX('2 Diag Ordering list'!$A$3:$A$832,MATCH('Calculations - Diagnostics'!$H84,'2 Diag Ordering list'!$A$3:$A$832,0)),4)="1.6 ",LEFT(INDEX('2 Diag Ordering list'!$A$3:$A$832,MATCH('Calculations - Diagnostics'!$H84,'2 Diag Ordering list'!$A$3:$A$832,0)),4)="2.1 ",LEFT(INDEX('2 Diag Ordering list'!$A$3:$A$832,MATCH('Calculations - Diagnostics'!$H84,'2 Diag Ordering list'!$A$3:$A$832,0)),4)="3.1 ",LEFT(INDEX('2 Diag Ordering list'!$A$3:$A$832,MATCH('Calculations - Diagnostics'!$H84,'2 Diag Ordering list'!$A$3:$A$832,0)),4)="4.1 ",LEFT(INDEX('2 Diag Ordering list'!$A$3:$A$832,MATCH('Calculations - Diagnostics'!$H84,'2 Diag Ordering list'!$A$3:$A$832,0)),4)="4.2 ",LEFT(INDEX('2 Diag Ordering list'!$A$3:$A$832,MATCH('Calculations - Diagnostics'!$H84,'2 Diag Ordering list'!$A$3:$A$832,0)),4)="5.1 ",LEFT(INDEX('2 Diag Ordering list'!$A$3:$A$832,MATCH('Calculations - Diagnostics'!$H84,'2 Diag Ordering list'!$A$3:$A$832,0)),4)="5.2 ",LEFT(INDEX('2 Diag Ordering list'!$A$3:$A$832,MATCH('Calculations - Diagnostics'!$H84,'2 Diag Ordering list'!$A$3:$A$832,0)),4)="5.3 ",LEFT(INDEX('2 Diag Ordering list'!$A$3:$A$832,MATCH('Calculations - Diagnostics'!$H84,'2 Diag Ordering list'!$A$3:$A$832,0)),4)="6.1 ",LEFT(INDEX('2 Diag Ordering list'!$A$3:$A$832,MATCH('Calculations - Diagnostics'!$H84,'2 Diag Ordering list'!$A$3:$A$832,0)),4)="6.2 ",LEFT(INDEX('2 Diag Ordering list'!$A$3:$A$832,MATCH('Calculations - Diagnostics'!$H84,'2 Diag Ordering list'!$A$3:$A$832,0)),4)="6.3 ",LEFT(INDEX('2 Diag Ordering list'!$A$3:$A$832,MATCH('Calculations - Diagnostics'!$H84,'2 Diag Ordering list'!$A$3:$A$832,0)),4)="6.4 ",LEFT(INDEX('2 Diag Ordering list'!$A$3:$A$832,MATCH('Calculations - Diagnostics'!$H84,'2 Diag Ordering list'!$A$3:$A$832,0)),4)="7.1 "),HYPERLINK("#"&amp;CELL("address",INDEX('2 Diag Ordering list'!$A$3:$A$832,MATCH('Calculations - Diagnostics'!$H84,'2 Diag Ordering list'!$A$3:$A$832,0))),INDEX('2 Diag Ordering list'!$A$3:$A$832,MATCH('Calculations - Diagnostics'!$H84,'2 Diag Ordering list'!$A$3:$A$832,0))),"")</f>
        <v/>
      </c>
      <c r="C49" s="642" t="str">
        <f t="array" aca="1" ref="C49" ca="1">IF(AND(A49="",B49=""),HYPERLINK("#"&amp;CELL("address",INDEX('2 Diag Ordering list'!$A$3:$A$832,MATCH('Calculations - Diagnostics'!$H84,'2 Diag Ordering list'!$A$3:$A$832,0))),INDEX('2 Diag Ordering list'!$A$3:$A$832,MATCH('Calculations - Diagnostics'!$H84,'2 Diag Ordering list'!$A$3:$A$832,0))),"")</f>
        <v>2.1.2 IGRA Testing</v>
      </c>
    </row>
    <row r="50" spans="1:3" ht="17.100000000000001" customHeight="1" x14ac:dyDescent="0.2">
      <c r="A50" s="913" t="str">
        <f t="array" aca="1" ref="A50" ca="1">IF(OR(LEFT(INDEX('2 Diag Ordering list'!$A$3:$A$832,MATCH('Calculations - Diagnostics'!$H85,'2 Diag Ordering list'!$A$3:$A$832,0)),3)="1. ",LEFT(INDEX('2 Diag Ordering list'!$A$3:$A$832,MATCH('Calculations - Diagnostics'!$H85,'2 Diag Ordering list'!$A$3:$A$832,0)),3)="2. ",LEFT(INDEX('2 Diag Ordering list'!$A$3:$A$832,MATCH('Calculations - Diagnostics'!$H85,'2 Diag Ordering list'!$A$3:$A$832,0)),3)="3. ",LEFT(INDEX('2 Diag Ordering list'!$A$3:$A$832,MATCH('Calculations - Diagnostics'!$H85,'2 Diag Ordering list'!$A$3:$A$832,0)),3)="4. ",LEFT(INDEX('2 Diag Ordering list'!$A$3:$A$832,MATCH('Calculations - Diagnostics'!$H85,'2 Diag Ordering list'!$A$3:$A$832,0)),3)="5. ",LEFT(INDEX('2 Diag Ordering list'!$A$3:$A$832,MATCH('Calculations - Diagnostics'!$H85,'2 Diag Ordering list'!$A$3:$A$832,0)),3)="6. ",LEFT(INDEX('2 Diag Ordering list'!$A$3:$A$832,MATCH('Calculations - Diagnostics'!$H85,'2 Diag Ordering list'!$A$3:$A$832,0)),3)="7. ",LEFT(INDEX('2 Diag Ordering list'!$A$3:$A$832,MATCH('Calculations - Diagnostics'!$H85,'2 Diag Ordering list'!$A$3:$A$832,0)),3)="8. ",LEFT(INDEX('2 Diag Ordering list'!$A$3:$A$832,MATCH('Calculations - Diagnostics'!$H85,'2 Diag Ordering list'!$A$3:$A$832,0)),3)="9. "),
HYPERLINK("#"&amp;CELL("address",INDEX('2 Diag Ordering list'!$A$3:$A$832,MATCH('Calculations - Diagnostics'!$H85,'2 Diag Ordering list'!$A$3:$A$832,0))),INDEX('2 Diag Ordering list'!$A$3:$A$832,MATCH('Calculations - Diagnostics'!$H85,'2 Diag Ordering list'!$A$3:$A$832,0))),"")</f>
        <v xml:space="preserve">3. DETECTION OF COVID-19 </v>
      </c>
      <c r="B50" s="916" t="str">
        <f t="array" aca="1" ref="B50" ca="1">IF(OR(LEFT(INDEX('2 Diag Ordering list'!$A$3:$A$832,MATCH('Calculations - Diagnostics'!$H85,'2 Diag Ordering list'!$A$3:$A$832,0)),4)="1.1 ",LEFT(INDEX('2 Diag Ordering list'!$A$3:$A$832,MATCH('Calculations - Diagnostics'!$H85,'2 Diag Ordering list'!$A$3:$A$832,0)),4)="1.2 ",LEFT(INDEX('2 Diag Ordering list'!$A$3:$A$832,MATCH('Calculations - Diagnostics'!$H85,'2 Diag Ordering list'!$A$3:$A$832,0)),4)="1.3 ",LEFT(INDEX('2 Diag Ordering list'!$A$3:$A$832,MATCH('Calculations - Diagnostics'!$H85,'2 Diag Ordering list'!$A$3:$A$832,0)),4)="1.4 ",LEFT(INDEX('2 Diag Ordering list'!$A$3:$A$832,MATCH('Calculations - Diagnostics'!$H85,'2 Diag Ordering list'!$A$3:$A$832,0)),4)="1.5 ",LEFT(INDEX('2 Diag Ordering list'!$A$3:$A$832,MATCH('Calculations - Diagnostics'!$H85,'2 Diag Ordering list'!$A$3:$A$832,0)),4)="1.6 ",LEFT(INDEX('2 Diag Ordering list'!$A$3:$A$832,MATCH('Calculations - Diagnostics'!$H85,'2 Diag Ordering list'!$A$3:$A$832,0)),4)="2.1 ",LEFT(INDEX('2 Diag Ordering list'!$A$3:$A$832,MATCH('Calculations - Diagnostics'!$H85,'2 Diag Ordering list'!$A$3:$A$832,0)),4)="3.1 ",LEFT(INDEX('2 Diag Ordering list'!$A$3:$A$832,MATCH('Calculations - Diagnostics'!$H85,'2 Diag Ordering list'!$A$3:$A$832,0)),4)="4.1 ",LEFT(INDEX('2 Diag Ordering list'!$A$3:$A$832,MATCH('Calculations - Diagnostics'!$H85,'2 Diag Ordering list'!$A$3:$A$832,0)),4)="4.2 ",LEFT(INDEX('2 Diag Ordering list'!$A$3:$A$832,MATCH('Calculations - Diagnostics'!$H85,'2 Diag Ordering list'!$A$3:$A$832,0)),4)="5.1 ",LEFT(INDEX('2 Diag Ordering list'!$A$3:$A$832,MATCH('Calculations - Diagnostics'!$H85,'2 Diag Ordering list'!$A$3:$A$832,0)),4)="5.2 ",LEFT(INDEX('2 Diag Ordering list'!$A$3:$A$832,MATCH('Calculations - Diagnostics'!$H85,'2 Diag Ordering list'!$A$3:$A$832,0)),4)="5.3 ",LEFT(INDEX('2 Diag Ordering list'!$A$3:$A$832,MATCH('Calculations - Diagnostics'!$H85,'2 Diag Ordering list'!$A$3:$A$832,0)),4)="6.1 ",LEFT(INDEX('2 Diag Ordering list'!$A$3:$A$832,MATCH('Calculations - Diagnostics'!$H85,'2 Diag Ordering list'!$A$3:$A$832,0)),4)="6.2 ",LEFT(INDEX('2 Diag Ordering list'!$A$3:$A$832,MATCH('Calculations - Diagnostics'!$H85,'2 Diag Ordering list'!$A$3:$A$832,0)),4)="6.3 ",LEFT(INDEX('2 Diag Ordering list'!$A$3:$A$832,MATCH('Calculations - Diagnostics'!$H85,'2 Diag Ordering list'!$A$3:$A$832,0)),4)="6.4 ",LEFT(INDEX('2 Diag Ordering list'!$A$3:$A$832,MATCH('Calculations - Diagnostics'!$H85,'2 Diag Ordering list'!$A$3:$A$832,0)),4)="7.1 "),HYPERLINK("#"&amp;CELL("address",INDEX('2 Diag Ordering list'!$A$3:$A$832,MATCH('Calculations - Diagnostics'!$H85,'2 Diag Ordering list'!$A$3:$A$832,0))),INDEX('2 Diag Ordering list'!$A$3:$A$832,MATCH('Calculations - Diagnostics'!$H85,'2 Diag Ordering list'!$A$3:$A$832,0))),"")</f>
        <v/>
      </c>
      <c r="C50" s="637" t="str">
        <f t="array" aca="1" ref="C50" ca="1">IF(AND(A50="",B50=""),HYPERLINK("#"&amp;CELL("address",INDEX('2 Diag Ordering list'!$A$3:$A$832,MATCH('Calculations - Diagnostics'!$H85,'2 Diag Ordering list'!$A$3:$A$832,0))),INDEX('2 Diag Ordering list'!$A$3:$A$832,MATCH('Calculations - Diagnostics'!$H85,'2 Diag Ordering list'!$A$3:$A$832,0))),"")</f>
        <v/>
      </c>
    </row>
    <row r="51" spans="1:3" ht="17.100000000000001" customHeight="1" x14ac:dyDescent="0.2">
      <c r="A51" s="828" t="str">
        <f t="array" aca="1" ref="A51" ca="1">IF(OR(LEFT(INDEX('2 Diag Ordering list'!$A$3:$A$832,MATCH('Calculations - Diagnostics'!$H86,'2 Diag Ordering list'!$A$3:$A$832,0)),3)="1. ",LEFT(INDEX('2 Diag Ordering list'!$A$3:$A$832,MATCH('Calculations - Diagnostics'!$H86,'2 Diag Ordering list'!$A$3:$A$832,0)),3)="2. ",LEFT(INDEX('2 Diag Ordering list'!$A$3:$A$832,MATCH('Calculations - Diagnostics'!$H86,'2 Diag Ordering list'!$A$3:$A$832,0)),3)="3. ",LEFT(INDEX('2 Diag Ordering list'!$A$3:$A$832,MATCH('Calculations - Diagnostics'!$H86,'2 Diag Ordering list'!$A$3:$A$832,0)),3)="4. ",LEFT(INDEX('2 Diag Ordering list'!$A$3:$A$832,MATCH('Calculations - Diagnostics'!$H86,'2 Diag Ordering list'!$A$3:$A$832,0)),3)="5. ",LEFT(INDEX('2 Diag Ordering list'!$A$3:$A$832,MATCH('Calculations - Diagnostics'!$H86,'2 Diag Ordering list'!$A$3:$A$832,0)),3)="6. ",LEFT(INDEX('2 Diag Ordering list'!$A$3:$A$832,MATCH('Calculations - Diagnostics'!$H86,'2 Diag Ordering list'!$A$3:$A$832,0)),3)="7. ",LEFT(INDEX('2 Diag Ordering list'!$A$3:$A$832,MATCH('Calculations - Diagnostics'!$H86,'2 Diag Ordering list'!$A$3:$A$832,0)),3)="8. ",LEFT(INDEX('2 Diag Ordering list'!$A$3:$A$832,MATCH('Calculations - Diagnostics'!$H86,'2 Diag Ordering list'!$A$3:$A$832,0)),3)="9. "),
HYPERLINK("#"&amp;CELL("address",INDEX('2 Diag Ordering list'!$A$3:$A$832,MATCH('Calculations - Diagnostics'!$H86,'2 Diag Ordering list'!$A$3:$A$832,0))),INDEX('2 Diag Ordering list'!$A$3:$A$832,MATCH('Calculations - Diagnostics'!$H86,'2 Diag Ordering list'!$A$3:$A$832,0))),"")</f>
        <v/>
      </c>
      <c r="B51" s="912" t="str">
        <f t="array" aca="1" ref="B51" ca="1">IF(OR(LEFT(INDEX('2 Diag Ordering list'!$A$3:$A$832,MATCH('Calculations - Diagnostics'!$H86,'2 Diag Ordering list'!$A$3:$A$832,0)),4)="1.1 ",LEFT(INDEX('2 Diag Ordering list'!$A$3:$A$832,MATCH('Calculations - Diagnostics'!$H86,'2 Diag Ordering list'!$A$3:$A$832,0)),4)="1.2 ",LEFT(INDEX('2 Diag Ordering list'!$A$3:$A$832,MATCH('Calculations - Diagnostics'!$H86,'2 Diag Ordering list'!$A$3:$A$832,0)),4)="1.3 ",LEFT(INDEX('2 Diag Ordering list'!$A$3:$A$832,MATCH('Calculations - Diagnostics'!$H86,'2 Diag Ordering list'!$A$3:$A$832,0)),4)="1.4 ",LEFT(INDEX('2 Diag Ordering list'!$A$3:$A$832,MATCH('Calculations - Diagnostics'!$H86,'2 Diag Ordering list'!$A$3:$A$832,0)),4)="1.5 ",LEFT(INDEX('2 Diag Ordering list'!$A$3:$A$832,MATCH('Calculations - Diagnostics'!$H86,'2 Diag Ordering list'!$A$3:$A$832,0)),4)="1.6 ",LEFT(INDEX('2 Diag Ordering list'!$A$3:$A$832,MATCH('Calculations - Diagnostics'!$H86,'2 Diag Ordering list'!$A$3:$A$832,0)),4)="2.1 ",LEFT(INDEX('2 Diag Ordering list'!$A$3:$A$832,MATCH('Calculations - Diagnostics'!$H86,'2 Diag Ordering list'!$A$3:$A$832,0)),4)="3.1 ",LEFT(INDEX('2 Diag Ordering list'!$A$3:$A$832,MATCH('Calculations - Diagnostics'!$H86,'2 Diag Ordering list'!$A$3:$A$832,0)),4)="4.1 ",LEFT(INDEX('2 Diag Ordering list'!$A$3:$A$832,MATCH('Calculations - Diagnostics'!$H86,'2 Diag Ordering list'!$A$3:$A$832,0)),4)="4.2 ",LEFT(INDEX('2 Diag Ordering list'!$A$3:$A$832,MATCH('Calculations - Diagnostics'!$H86,'2 Diag Ordering list'!$A$3:$A$832,0)),4)="5.1 ",LEFT(INDEX('2 Diag Ordering list'!$A$3:$A$832,MATCH('Calculations - Diagnostics'!$H86,'2 Diag Ordering list'!$A$3:$A$832,0)),4)="5.2 ",LEFT(INDEX('2 Diag Ordering list'!$A$3:$A$832,MATCH('Calculations - Diagnostics'!$H86,'2 Diag Ordering list'!$A$3:$A$832,0)),4)="5.3 ",LEFT(INDEX('2 Diag Ordering list'!$A$3:$A$832,MATCH('Calculations - Diagnostics'!$H86,'2 Diag Ordering list'!$A$3:$A$832,0)),4)="6.1 ",LEFT(INDEX('2 Diag Ordering list'!$A$3:$A$832,MATCH('Calculations - Diagnostics'!$H86,'2 Diag Ordering list'!$A$3:$A$832,0)),4)="6.2 ",LEFT(INDEX('2 Diag Ordering list'!$A$3:$A$832,MATCH('Calculations - Diagnostics'!$H86,'2 Diag Ordering list'!$A$3:$A$832,0)),4)="6.3 ",LEFT(INDEX('2 Diag Ordering list'!$A$3:$A$832,MATCH('Calculations - Diagnostics'!$H86,'2 Diag Ordering list'!$A$3:$A$832,0)),4)="6.4 ",LEFT(INDEX('2 Diag Ordering list'!$A$3:$A$832,MATCH('Calculations - Diagnostics'!$H86,'2 Diag Ordering list'!$A$3:$A$832,0)),4)="7.1 "),HYPERLINK("#"&amp;CELL("address",INDEX('2 Diag Ordering list'!$A$3:$A$832,MATCH('Calculations - Diagnostics'!$H86,'2 Diag Ordering list'!$A$3:$A$832,0))),INDEX('2 Diag Ordering list'!$A$3:$A$832,MATCH('Calculations - Diagnostics'!$H86,'2 Diag Ordering list'!$A$3:$A$832,0))),"")</f>
        <v xml:space="preserve">3.1 COVID-19 </v>
      </c>
      <c r="C51" s="639" t="str">
        <f t="array" aca="1" ref="C51" ca="1">IF(AND(A51="",B51=""),HYPERLINK("#"&amp;CELL("address",INDEX('2 Diag Ordering list'!$A$3:$A$832,MATCH('Calculations - Diagnostics'!$H86,'2 Diag Ordering list'!$A$3:$A$832,0))),INDEX('2 Diag Ordering list'!$A$3:$A$832,MATCH('Calculations - Diagnostics'!$H86,'2 Diag Ordering list'!$A$3:$A$832,0))),"")</f>
        <v/>
      </c>
    </row>
    <row r="52" spans="1:3" ht="17.100000000000001" customHeight="1" thickBot="1" x14ac:dyDescent="0.25">
      <c r="A52" s="917" t="str">
        <f t="array" aca="1" ref="A52" ca="1">IF(OR(LEFT(INDEX('2 Diag Ordering list'!$A$3:$A$832,MATCH('Calculations - Diagnostics'!$H87,'2 Diag Ordering list'!$A$3:$A$832,0)),3)="1. ",LEFT(INDEX('2 Diag Ordering list'!$A$3:$A$832,MATCH('Calculations - Diagnostics'!$H87,'2 Diag Ordering list'!$A$3:$A$832,0)),3)="2. ",LEFT(INDEX('2 Diag Ordering list'!$A$3:$A$832,MATCH('Calculations - Diagnostics'!$H87,'2 Diag Ordering list'!$A$3:$A$832,0)),3)="3. ",LEFT(INDEX('2 Diag Ordering list'!$A$3:$A$832,MATCH('Calculations - Diagnostics'!$H87,'2 Diag Ordering list'!$A$3:$A$832,0)),3)="4. ",LEFT(INDEX('2 Diag Ordering list'!$A$3:$A$832,MATCH('Calculations - Diagnostics'!$H87,'2 Diag Ordering list'!$A$3:$A$832,0)),3)="5. ",LEFT(INDEX('2 Diag Ordering list'!$A$3:$A$832,MATCH('Calculations - Diagnostics'!$H87,'2 Diag Ordering list'!$A$3:$A$832,0)),3)="6. ",LEFT(INDEX('2 Diag Ordering list'!$A$3:$A$832,MATCH('Calculations - Diagnostics'!$H87,'2 Diag Ordering list'!$A$3:$A$832,0)),3)="7. ",LEFT(INDEX('2 Diag Ordering list'!$A$3:$A$832,MATCH('Calculations - Diagnostics'!$H87,'2 Diag Ordering list'!$A$3:$A$832,0)),3)="8. ",LEFT(INDEX('2 Diag Ordering list'!$A$3:$A$832,MATCH('Calculations - Diagnostics'!$H87,'2 Diag Ordering list'!$A$3:$A$832,0)),3)="9. "),
HYPERLINK("#"&amp;CELL("address",INDEX('2 Diag Ordering list'!$A$3:$A$832,MATCH('Calculations - Diagnostics'!$H87,'2 Diag Ordering list'!$A$3:$A$832,0))),INDEX('2 Diag Ordering list'!$A$3:$A$832,MATCH('Calculations - Diagnostics'!$H87,'2 Diag Ordering list'!$A$3:$A$832,0))),"")</f>
        <v/>
      </c>
      <c r="B52" s="918" t="str">
        <f t="array" aca="1" ref="B52" ca="1">IF(OR(LEFT(INDEX('2 Diag Ordering list'!$A$3:$A$832,MATCH('Calculations - Diagnostics'!$H87,'2 Diag Ordering list'!$A$3:$A$832,0)),4)="1.1 ",LEFT(INDEX('2 Diag Ordering list'!$A$3:$A$832,MATCH('Calculations - Diagnostics'!$H87,'2 Diag Ordering list'!$A$3:$A$832,0)),4)="1.2 ",LEFT(INDEX('2 Diag Ordering list'!$A$3:$A$832,MATCH('Calculations - Diagnostics'!$H87,'2 Diag Ordering list'!$A$3:$A$832,0)),4)="1.3 ",LEFT(INDEX('2 Diag Ordering list'!$A$3:$A$832,MATCH('Calculations - Diagnostics'!$H87,'2 Diag Ordering list'!$A$3:$A$832,0)),4)="1.4 ",LEFT(INDEX('2 Diag Ordering list'!$A$3:$A$832,MATCH('Calculations - Diagnostics'!$H87,'2 Diag Ordering list'!$A$3:$A$832,0)),4)="1.5 ",LEFT(INDEX('2 Diag Ordering list'!$A$3:$A$832,MATCH('Calculations - Diagnostics'!$H87,'2 Diag Ordering list'!$A$3:$A$832,0)),4)="1.6 ",LEFT(INDEX('2 Diag Ordering list'!$A$3:$A$832,MATCH('Calculations - Diagnostics'!$H87,'2 Diag Ordering list'!$A$3:$A$832,0)),4)="2.1 ",LEFT(INDEX('2 Diag Ordering list'!$A$3:$A$832,MATCH('Calculations - Diagnostics'!$H87,'2 Diag Ordering list'!$A$3:$A$832,0)),4)="3.1 ",LEFT(INDEX('2 Diag Ordering list'!$A$3:$A$832,MATCH('Calculations - Diagnostics'!$H87,'2 Diag Ordering list'!$A$3:$A$832,0)),4)="4.1 ",LEFT(INDEX('2 Diag Ordering list'!$A$3:$A$832,MATCH('Calculations - Diagnostics'!$H87,'2 Diag Ordering list'!$A$3:$A$832,0)),4)="4.2 ",LEFT(INDEX('2 Diag Ordering list'!$A$3:$A$832,MATCH('Calculations - Diagnostics'!$H87,'2 Diag Ordering list'!$A$3:$A$832,0)),4)="5.1 ",LEFT(INDEX('2 Diag Ordering list'!$A$3:$A$832,MATCH('Calculations - Diagnostics'!$H87,'2 Diag Ordering list'!$A$3:$A$832,0)),4)="5.2 ",LEFT(INDEX('2 Diag Ordering list'!$A$3:$A$832,MATCH('Calculations - Diagnostics'!$H87,'2 Diag Ordering list'!$A$3:$A$832,0)),4)="5.3 ",LEFT(INDEX('2 Diag Ordering list'!$A$3:$A$832,MATCH('Calculations - Diagnostics'!$H87,'2 Diag Ordering list'!$A$3:$A$832,0)),4)="6.1 ",LEFT(INDEX('2 Diag Ordering list'!$A$3:$A$832,MATCH('Calculations - Diagnostics'!$H87,'2 Diag Ordering list'!$A$3:$A$832,0)),4)="6.2 ",LEFT(INDEX('2 Diag Ordering list'!$A$3:$A$832,MATCH('Calculations - Diagnostics'!$H87,'2 Diag Ordering list'!$A$3:$A$832,0)),4)="6.3 ",LEFT(INDEX('2 Diag Ordering list'!$A$3:$A$832,MATCH('Calculations - Diagnostics'!$H87,'2 Diag Ordering list'!$A$3:$A$832,0)),4)="6.4 ",LEFT(INDEX('2 Diag Ordering list'!$A$3:$A$832,MATCH('Calculations - Diagnostics'!$H87,'2 Diag Ordering list'!$A$3:$A$832,0)),4)="7.1 "),HYPERLINK("#"&amp;CELL("address",INDEX('2 Diag Ordering list'!$A$3:$A$832,MATCH('Calculations - Diagnostics'!$H87,'2 Diag Ordering list'!$A$3:$A$832,0))),INDEX('2 Diag Ordering list'!$A$3:$A$832,MATCH('Calculations - Diagnostics'!$H87,'2 Diag Ordering list'!$A$3:$A$832,0))),"")</f>
        <v/>
      </c>
      <c r="C52" s="642" t="str">
        <f t="array" aca="1" ref="C52" ca="1">IF(AND(A52="",B52=""),HYPERLINK("#"&amp;CELL("address",INDEX('2 Diag Ordering list'!$A$3:$A$832,MATCH('Calculations - Diagnostics'!$H87,'2 Diag Ordering list'!$A$3:$A$832,0))),INDEX('2 Diag Ordering list'!$A$3:$A$832,MATCH('Calculations - Diagnostics'!$H87,'2 Diag Ordering list'!$A$3:$A$832,0))),"")</f>
        <v>3.1.1 COVID-19 testing</v>
      </c>
    </row>
    <row r="53" spans="1:3" ht="17.100000000000001" customHeight="1" x14ac:dyDescent="0.2">
      <c r="A53" s="913" t="str">
        <f t="array" aca="1" ref="A53" ca="1">IF(OR(LEFT(INDEX('2 Diag Ordering list'!$A$3:$A$832,MATCH('Calculations - Diagnostics'!$H88,'2 Diag Ordering list'!$A$3:$A$832,0)),3)="1. ",LEFT(INDEX('2 Diag Ordering list'!$A$3:$A$832,MATCH('Calculations - Diagnostics'!$H88,'2 Diag Ordering list'!$A$3:$A$832,0)),3)="2. ",LEFT(INDEX('2 Diag Ordering list'!$A$3:$A$832,MATCH('Calculations - Diagnostics'!$H88,'2 Diag Ordering list'!$A$3:$A$832,0)),3)="3. ",LEFT(INDEX('2 Diag Ordering list'!$A$3:$A$832,MATCH('Calculations - Diagnostics'!$H88,'2 Diag Ordering list'!$A$3:$A$832,0)),3)="4. ",LEFT(INDEX('2 Diag Ordering list'!$A$3:$A$832,MATCH('Calculations - Diagnostics'!$H88,'2 Diag Ordering list'!$A$3:$A$832,0)),3)="5. ",LEFT(INDEX('2 Diag Ordering list'!$A$3:$A$832,MATCH('Calculations - Diagnostics'!$H88,'2 Diag Ordering list'!$A$3:$A$832,0)),3)="6. ",LEFT(INDEX('2 Diag Ordering list'!$A$3:$A$832,MATCH('Calculations - Diagnostics'!$H88,'2 Diag Ordering list'!$A$3:$A$832,0)),3)="7. ",LEFT(INDEX('2 Diag Ordering list'!$A$3:$A$832,MATCH('Calculations - Diagnostics'!$H88,'2 Diag Ordering list'!$A$3:$A$832,0)),3)="8. ",LEFT(INDEX('2 Diag Ordering list'!$A$3:$A$832,MATCH('Calculations - Diagnostics'!$H88,'2 Diag Ordering list'!$A$3:$A$832,0)),3)="9. "),
HYPERLINK("#"&amp;CELL("address",INDEX('2 Diag Ordering list'!$A$3:$A$832,MATCH('Calculations - Diagnostics'!$H88,'2 Diag Ordering list'!$A$3:$A$832,0))),INDEX('2 Diag Ordering list'!$A$3:$A$832,MATCH('Calculations - Diagnostics'!$H88,'2 Diag Ordering list'!$A$3:$A$832,0))),"")</f>
        <v>4. SAMPLE AND MEDIA PREPARATION</v>
      </c>
      <c r="B53" s="916" t="str">
        <f t="array" aca="1" ref="B53" ca="1">IF(OR(LEFT(INDEX('2 Diag Ordering list'!$A$3:$A$832,MATCH('Calculations - Diagnostics'!$H88,'2 Diag Ordering list'!$A$3:$A$832,0)),4)="1.1 ",LEFT(INDEX('2 Diag Ordering list'!$A$3:$A$832,MATCH('Calculations - Diagnostics'!$H88,'2 Diag Ordering list'!$A$3:$A$832,0)),4)="1.2 ",LEFT(INDEX('2 Diag Ordering list'!$A$3:$A$832,MATCH('Calculations - Diagnostics'!$H88,'2 Diag Ordering list'!$A$3:$A$832,0)),4)="1.3 ",LEFT(INDEX('2 Diag Ordering list'!$A$3:$A$832,MATCH('Calculations - Diagnostics'!$H88,'2 Diag Ordering list'!$A$3:$A$832,0)),4)="1.4 ",LEFT(INDEX('2 Diag Ordering list'!$A$3:$A$832,MATCH('Calculations - Diagnostics'!$H88,'2 Diag Ordering list'!$A$3:$A$832,0)),4)="1.5 ",LEFT(INDEX('2 Diag Ordering list'!$A$3:$A$832,MATCH('Calculations - Diagnostics'!$H88,'2 Diag Ordering list'!$A$3:$A$832,0)),4)="1.6 ",LEFT(INDEX('2 Diag Ordering list'!$A$3:$A$832,MATCH('Calculations - Diagnostics'!$H88,'2 Diag Ordering list'!$A$3:$A$832,0)),4)="2.1 ",LEFT(INDEX('2 Diag Ordering list'!$A$3:$A$832,MATCH('Calculations - Diagnostics'!$H88,'2 Diag Ordering list'!$A$3:$A$832,0)),4)="3.1 ",LEFT(INDEX('2 Diag Ordering list'!$A$3:$A$832,MATCH('Calculations - Diagnostics'!$H88,'2 Diag Ordering list'!$A$3:$A$832,0)),4)="4.1 ",LEFT(INDEX('2 Diag Ordering list'!$A$3:$A$832,MATCH('Calculations - Diagnostics'!$H88,'2 Diag Ordering list'!$A$3:$A$832,0)),4)="4.2 ",LEFT(INDEX('2 Diag Ordering list'!$A$3:$A$832,MATCH('Calculations - Diagnostics'!$H88,'2 Diag Ordering list'!$A$3:$A$832,0)),4)="5.1 ",LEFT(INDEX('2 Diag Ordering list'!$A$3:$A$832,MATCH('Calculations - Diagnostics'!$H88,'2 Diag Ordering list'!$A$3:$A$832,0)),4)="5.2 ",LEFT(INDEX('2 Diag Ordering list'!$A$3:$A$832,MATCH('Calculations - Diagnostics'!$H88,'2 Diag Ordering list'!$A$3:$A$832,0)),4)="5.3 ",LEFT(INDEX('2 Diag Ordering list'!$A$3:$A$832,MATCH('Calculations - Diagnostics'!$H88,'2 Diag Ordering list'!$A$3:$A$832,0)),4)="6.1 ",LEFT(INDEX('2 Diag Ordering list'!$A$3:$A$832,MATCH('Calculations - Diagnostics'!$H88,'2 Diag Ordering list'!$A$3:$A$832,0)),4)="6.2 ",LEFT(INDEX('2 Diag Ordering list'!$A$3:$A$832,MATCH('Calculations - Diagnostics'!$H88,'2 Diag Ordering list'!$A$3:$A$832,0)),4)="6.3 ",LEFT(INDEX('2 Diag Ordering list'!$A$3:$A$832,MATCH('Calculations - Diagnostics'!$H88,'2 Diag Ordering list'!$A$3:$A$832,0)),4)="6.4 ",LEFT(INDEX('2 Diag Ordering list'!$A$3:$A$832,MATCH('Calculations - Diagnostics'!$H88,'2 Diag Ordering list'!$A$3:$A$832,0)),4)="7.1 "),HYPERLINK("#"&amp;CELL("address",INDEX('2 Diag Ordering list'!$A$3:$A$832,MATCH('Calculations - Diagnostics'!$H88,'2 Diag Ordering list'!$A$3:$A$832,0))),INDEX('2 Diag Ordering list'!$A$3:$A$832,MATCH('Calculations - Diagnostics'!$H88,'2 Diag Ordering list'!$A$3:$A$832,0))),"")</f>
        <v/>
      </c>
      <c r="C53" s="637" t="str">
        <f t="array" aca="1" ref="C53" ca="1">IF(AND(A53="",B53=""),HYPERLINK("#"&amp;CELL("address",INDEX('2 Diag Ordering list'!$A$3:$A$832,MATCH('Calculations - Diagnostics'!$H88,'2 Diag Ordering list'!$A$3:$A$832,0))),INDEX('2 Diag Ordering list'!$A$3:$A$832,MATCH('Calculations - Diagnostics'!$H88,'2 Diag Ordering list'!$A$3:$A$832,0))),"")</f>
        <v/>
      </c>
    </row>
    <row r="54" spans="1:3" ht="17.100000000000001" customHeight="1" x14ac:dyDescent="0.2">
      <c r="A54" s="828" t="str">
        <f t="array" aca="1" ref="A54" ca="1">IF(OR(LEFT(INDEX('2 Diag Ordering list'!$A$3:$A$832,MATCH('Calculations - Diagnostics'!$H89,'2 Diag Ordering list'!$A$3:$A$832,0)),3)="1. ",LEFT(INDEX('2 Diag Ordering list'!$A$3:$A$832,MATCH('Calculations - Diagnostics'!$H89,'2 Diag Ordering list'!$A$3:$A$832,0)),3)="2. ",LEFT(INDEX('2 Diag Ordering list'!$A$3:$A$832,MATCH('Calculations - Diagnostics'!$H89,'2 Diag Ordering list'!$A$3:$A$832,0)),3)="3. ",LEFT(INDEX('2 Diag Ordering list'!$A$3:$A$832,MATCH('Calculations - Diagnostics'!$H89,'2 Diag Ordering list'!$A$3:$A$832,0)),3)="4. ",LEFT(INDEX('2 Diag Ordering list'!$A$3:$A$832,MATCH('Calculations - Diagnostics'!$H89,'2 Diag Ordering list'!$A$3:$A$832,0)),3)="5. ",LEFT(INDEX('2 Diag Ordering list'!$A$3:$A$832,MATCH('Calculations - Diagnostics'!$H89,'2 Diag Ordering list'!$A$3:$A$832,0)),3)="6. ",LEFT(INDEX('2 Diag Ordering list'!$A$3:$A$832,MATCH('Calculations - Diagnostics'!$H89,'2 Diag Ordering list'!$A$3:$A$832,0)),3)="7. ",LEFT(INDEX('2 Diag Ordering list'!$A$3:$A$832,MATCH('Calculations - Diagnostics'!$H89,'2 Diag Ordering list'!$A$3:$A$832,0)),3)="8. ",LEFT(INDEX('2 Diag Ordering list'!$A$3:$A$832,MATCH('Calculations - Diagnostics'!$H89,'2 Diag Ordering list'!$A$3:$A$832,0)),3)="9. "),
HYPERLINK("#"&amp;CELL("address",INDEX('2 Diag Ordering list'!$A$3:$A$832,MATCH('Calculations - Diagnostics'!$H89,'2 Diag Ordering list'!$A$3:$A$832,0))),INDEX('2 Diag Ordering list'!$A$3:$A$832,MATCH('Calculations - Diagnostics'!$H89,'2 Diag Ordering list'!$A$3:$A$832,0))),"")</f>
        <v/>
      </c>
      <c r="B54" s="912" t="str">
        <f t="array" aca="1" ref="B54" ca="1">IF(OR(LEFT(INDEX('2 Diag Ordering list'!$A$3:$A$832,MATCH('Calculations - Diagnostics'!$H89,'2 Diag Ordering list'!$A$3:$A$832,0)),4)="1.1 ",LEFT(INDEX('2 Diag Ordering list'!$A$3:$A$832,MATCH('Calculations - Diagnostics'!$H89,'2 Diag Ordering list'!$A$3:$A$832,0)),4)="1.2 ",LEFT(INDEX('2 Diag Ordering list'!$A$3:$A$832,MATCH('Calculations - Diagnostics'!$H89,'2 Diag Ordering list'!$A$3:$A$832,0)),4)="1.3 ",LEFT(INDEX('2 Diag Ordering list'!$A$3:$A$832,MATCH('Calculations - Diagnostics'!$H89,'2 Diag Ordering list'!$A$3:$A$832,0)),4)="1.4 ",LEFT(INDEX('2 Diag Ordering list'!$A$3:$A$832,MATCH('Calculations - Diagnostics'!$H89,'2 Diag Ordering list'!$A$3:$A$832,0)),4)="1.5 ",LEFT(INDEX('2 Diag Ordering list'!$A$3:$A$832,MATCH('Calculations - Diagnostics'!$H89,'2 Diag Ordering list'!$A$3:$A$832,0)),4)="1.6 ",LEFT(INDEX('2 Diag Ordering list'!$A$3:$A$832,MATCH('Calculations - Diagnostics'!$H89,'2 Diag Ordering list'!$A$3:$A$832,0)),4)="2.1 ",LEFT(INDEX('2 Diag Ordering list'!$A$3:$A$832,MATCH('Calculations - Diagnostics'!$H89,'2 Diag Ordering list'!$A$3:$A$832,0)),4)="3.1 ",LEFT(INDEX('2 Diag Ordering list'!$A$3:$A$832,MATCH('Calculations - Diagnostics'!$H89,'2 Diag Ordering list'!$A$3:$A$832,0)),4)="4.1 ",LEFT(INDEX('2 Diag Ordering list'!$A$3:$A$832,MATCH('Calculations - Diagnostics'!$H89,'2 Diag Ordering list'!$A$3:$A$832,0)),4)="4.2 ",LEFT(INDEX('2 Diag Ordering list'!$A$3:$A$832,MATCH('Calculations - Diagnostics'!$H89,'2 Diag Ordering list'!$A$3:$A$832,0)),4)="5.1 ",LEFT(INDEX('2 Diag Ordering list'!$A$3:$A$832,MATCH('Calculations - Diagnostics'!$H89,'2 Diag Ordering list'!$A$3:$A$832,0)),4)="5.2 ",LEFT(INDEX('2 Diag Ordering list'!$A$3:$A$832,MATCH('Calculations - Diagnostics'!$H89,'2 Diag Ordering list'!$A$3:$A$832,0)),4)="5.3 ",LEFT(INDEX('2 Diag Ordering list'!$A$3:$A$832,MATCH('Calculations - Diagnostics'!$H89,'2 Diag Ordering list'!$A$3:$A$832,0)),4)="6.1 ",LEFT(INDEX('2 Diag Ordering list'!$A$3:$A$832,MATCH('Calculations - Diagnostics'!$H89,'2 Diag Ordering list'!$A$3:$A$832,0)),4)="6.2 ",LEFT(INDEX('2 Diag Ordering list'!$A$3:$A$832,MATCH('Calculations - Diagnostics'!$H89,'2 Diag Ordering list'!$A$3:$A$832,0)),4)="6.3 ",LEFT(INDEX('2 Diag Ordering list'!$A$3:$A$832,MATCH('Calculations - Diagnostics'!$H89,'2 Diag Ordering list'!$A$3:$A$832,0)),4)="6.4 ",LEFT(INDEX('2 Diag Ordering list'!$A$3:$A$832,MATCH('Calculations - Diagnostics'!$H89,'2 Diag Ordering list'!$A$3:$A$832,0)),4)="7.1 "),HYPERLINK("#"&amp;CELL("address",INDEX('2 Diag Ordering list'!$A$3:$A$832,MATCH('Calculations - Diagnostics'!$H89,'2 Diag Ordering list'!$A$3:$A$832,0))),INDEX('2 Diag Ordering list'!$A$3:$A$832,MATCH('Calculations - Diagnostics'!$H89,'2 Diag Ordering list'!$A$3:$A$832,0))),"")</f>
        <v>4.1 SPECIMEN TRANPORTATION AND PROCESSING</v>
      </c>
      <c r="C54" s="639" t="str">
        <f t="array" aca="1" ref="C54" ca="1">IF(AND(A54="",B54=""),HYPERLINK("#"&amp;CELL("address",INDEX('2 Diag Ordering list'!$A$3:$A$832,MATCH('Calculations - Diagnostics'!$H89,'2 Diag Ordering list'!$A$3:$A$832,0))),INDEX('2 Diag Ordering list'!$A$3:$A$832,MATCH('Calculations - Diagnostics'!$H89,'2 Diag Ordering list'!$A$3:$A$832,0))),"")</f>
        <v/>
      </c>
    </row>
    <row r="55" spans="1:3" ht="17.100000000000001" customHeight="1" x14ac:dyDescent="0.2">
      <c r="A55" s="828" t="str">
        <f t="array" aca="1" ref="A55" ca="1">IF(OR(LEFT(INDEX('2 Diag Ordering list'!$A$3:$A$832,MATCH('Calculations - Diagnostics'!$H90,'2 Diag Ordering list'!$A$3:$A$832,0)),3)="1. ",LEFT(INDEX('2 Diag Ordering list'!$A$3:$A$832,MATCH('Calculations - Diagnostics'!$H90,'2 Diag Ordering list'!$A$3:$A$832,0)),3)="2. ",LEFT(INDEX('2 Diag Ordering list'!$A$3:$A$832,MATCH('Calculations - Diagnostics'!$H90,'2 Diag Ordering list'!$A$3:$A$832,0)),3)="3. ",LEFT(INDEX('2 Diag Ordering list'!$A$3:$A$832,MATCH('Calculations - Diagnostics'!$H90,'2 Diag Ordering list'!$A$3:$A$832,0)),3)="4. ",LEFT(INDEX('2 Diag Ordering list'!$A$3:$A$832,MATCH('Calculations - Diagnostics'!$H90,'2 Diag Ordering list'!$A$3:$A$832,0)),3)="5. ",LEFT(INDEX('2 Diag Ordering list'!$A$3:$A$832,MATCH('Calculations - Diagnostics'!$H90,'2 Diag Ordering list'!$A$3:$A$832,0)),3)="6. ",LEFT(INDEX('2 Diag Ordering list'!$A$3:$A$832,MATCH('Calculations - Diagnostics'!$H90,'2 Diag Ordering list'!$A$3:$A$832,0)),3)="7. ",LEFT(INDEX('2 Diag Ordering list'!$A$3:$A$832,MATCH('Calculations - Diagnostics'!$H90,'2 Diag Ordering list'!$A$3:$A$832,0)),3)="8. ",LEFT(INDEX('2 Diag Ordering list'!$A$3:$A$832,MATCH('Calculations - Diagnostics'!$H90,'2 Diag Ordering list'!$A$3:$A$832,0)),3)="9. "),
HYPERLINK("#"&amp;CELL("address",INDEX('2 Diag Ordering list'!$A$3:$A$832,MATCH('Calculations - Diagnostics'!$H90,'2 Diag Ordering list'!$A$3:$A$832,0))),INDEX('2 Diag Ordering list'!$A$3:$A$832,MATCH('Calculations - Diagnostics'!$H90,'2 Diag Ordering list'!$A$3:$A$832,0))),"")</f>
        <v/>
      </c>
      <c r="B55" s="912" t="str">
        <f t="array" aca="1" ref="B55" ca="1">IF(OR(LEFT(INDEX('2 Diag Ordering list'!$A$3:$A$832,MATCH('Calculations - Diagnostics'!$H90,'2 Diag Ordering list'!$A$3:$A$832,0)),4)="1.1 ",LEFT(INDEX('2 Diag Ordering list'!$A$3:$A$832,MATCH('Calculations - Diagnostics'!$H90,'2 Diag Ordering list'!$A$3:$A$832,0)),4)="1.2 ",LEFT(INDEX('2 Diag Ordering list'!$A$3:$A$832,MATCH('Calculations - Diagnostics'!$H90,'2 Diag Ordering list'!$A$3:$A$832,0)),4)="1.3 ",LEFT(INDEX('2 Diag Ordering list'!$A$3:$A$832,MATCH('Calculations - Diagnostics'!$H90,'2 Diag Ordering list'!$A$3:$A$832,0)),4)="1.4 ",LEFT(INDEX('2 Diag Ordering list'!$A$3:$A$832,MATCH('Calculations - Diagnostics'!$H90,'2 Diag Ordering list'!$A$3:$A$832,0)),4)="1.5 ",LEFT(INDEX('2 Diag Ordering list'!$A$3:$A$832,MATCH('Calculations - Diagnostics'!$H90,'2 Diag Ordering list'!$A$3:$A$832,0)),4)="1.6 ",LEFT(INDEX('2 Diag Ordering list'!$A$3:$A$832,MATCH('Calculations - Diagnostics'!$H90,'2 Diag Ordering list'!$A$3:$A$832,0)),4)="2.1 ",LEFT(INDEX('2 Diag Ordering list'!$A$3:$A$832,MATCH('Calculations - Diagnostics'!$H90,'2 Diag Ordering list'!$A$3:$A$832,0)),4)="3.1 ",LEFT(INDEX('2 Diag Ordering list'!$A$3:$A$832,MATCH('Calculations - Diagnostics'!$H90,'2 Diag Ordering list'!$A$3:$A$832,0)),4)="4.1 ",LEFT(INDEX('2 Diag Ordering list'!$A$3:$A$832,MATCH('Calculations - Diagnostics'!$H90,'2 Diag Ordering list'!$A$3:$A$832,0)),4)="4.2 ",LEFT(INDEX('2 Diag Ordering list'!$A$3:$A$832,MATCH('Calculations - Diagnostics'!$H90,'2 Diag Ordering list'!$A$3:$A$832,0)),4)="5.1 ",LEFT(INDEX('2 Diag Ordering list'!$A$3:$A$832,MATCH('Calculations - Diagnostics'!$H90,'2 Diag Ordering list'!$A$3:$A$832,0)),4)="5.2 ",LEFT(INDEX('2 Diag Ordering list'!$A$3:$A$832,MATCH('Calculations - Diagnostics'!$H90,'2 Diag Ordering list'!$A$3:$A$832,0)),4)="5.3 ",LEFT(INDEX('2 Diag Ordering list'!$A$3:$A$832,MATCH('Calculations - Diagnostics'!$H90,'2 Diag Ordering list'!$A$3:$A$832,0)),4)="6.1 ",LEFT(INDEX('2 Diag Ordering list'!$A$3:$A$832,MATCH('Calculations - Diagnostics'!$H90,'2 Diag Ordering list'!$A$3:$A$832,0)),4)="6.2 ",LEFT(INDEX('2 Diag Ordering list'!$A$3:$A$832,MATCH('Calculations - Diagnostics'!$H90,'2 Diag Ordering list'!$A$3:$A$832,0)),4)="6.3 ",LEFT(INDEX('2 Diag Ordering list'!$A$3:$A$832,MATCH('Calculations - Diagnostics'!$H90,'2 Diag Ordering list'!$A$3:$A$832,0)),4)="6.4 ",LEFT(INDEX('2 Diag Ordering list'!$A$3:$A$832,MATCH('Calculations - Diagnostics'!$H90,'2 Diag Ordering list'!$A$3:$A$832,0)),4)="7.1 "),HYPERLINK("#"&amp;CELL("address",INDEX('2 Diag Ordering list'!$A$3:$A$832,MATCH('Calculations - Diagnostics'!$H90,'2 Diag Ordering list'!$A$3:$A$832,0))),INDEX('2 Diag Ordering list'!$A$3:$A$832,MATCH('Calculations - Diagnostics'!$H90,'2 Diag Ordering list'!$A$3:$A$832,0))),"")</f>
        <v/>
      </c>
      <c r="C55" s="640" t="str">
        <f t="array" aca="1" ref="C55" ca="1">IF(AND(A55="",B55=""),HYPERLINK("#"&amp;CELL("address",INDEX('2 Diag Ordering list'!$A$3:$A$832,MATCH('Calculations - Diagnostics'!$H90,'2 Diag Ordering list'!$A$3:$A$832,0))),INDEX('2 Diag Ordering list'!$A$3:$A$832,MATCH('Calculations - Diagnostics'!$H90,'2 Diag Ordering list'!$A$3:$A$832,0))),"")</f>
        <v xml:space="preserve">4.1.1 Specimen transport consumables	</v>
      </c>
    </row>
    <row r="56" spans="1:3" ht="17.100000000000001" customHeight="1" x14ac:dyDescent="0.2">
      <c r="A56" s="828" t="str">
        <f t="array" aca="1" ref="A56" ca="1">IF(OR(LEFT(INDEX('2 Diag Ordering list'!$A$3:$A$832,MATCH('Calculations - Diagnostics'!$H91,'2 Diag Ordering list'!$A$3:$A$832,0)),3)="1. ",LEFT(INDEX('2 Diag Ordering list'!$A$3:$A$832,MATCH('Calculations - Diagnostics'!$H91,'2 Diag Ordering list'!$A$3:$A$832,0)),3)="2. ",LEFT(INDEX('2 Diag Ordering list'!$A$3:$A$832,MATCH('Calculations - Diagnostics'!$H91,'2 Diag Ordering list'!$A$3:$A$832,0)),3)="3. ",LEFT(INDEX('2 Diag Ordering list'!$A$3:$A$832,MATCH('Calculations - Diagnostics'!$H91,'2 Diag Ordering list'!$A$3:$A$832,0)),3)="4. ",LEFT(INDEX('2 Diag Ordering list'!$A$3:$A$832,MATCH('Calculations - Diagnostics'!$H91,'2 Diag Ordering list'!$A$3:$A$832,0)),3)="5. ",LEFT(INDEX('2 Diag Ordering list'!$A$3:$A$832,MATCH('Calculations - Diagnostics'!$H91,'2 Diag Ordering list'!$A$3:$A$832,0)),3)="6. ",LEFT(INDEX('2 Diag Ordering list'!$A$3:$A$832,MATCH('Calculations - Diagnostics'!$H91,'2 Diag Ordering list'!$A$3:$A$832,0)),3)="7. ",LEFT(INDEX('2 Diag Ordering list'!$A$3:$A$832,MATCH('Calculations - Diagnostics'!$H91,'2 Diag Ordering list'!$A$3:$A$832,0)),3)="8. ",LEFT(INDEX('2 Diag Ordering list'!$A$3:$A$832,MATCH('Calculations - Diagnostics'!$H91,'2 Diag Ordering list'!$A$3:$A$832,0)),3)="9. "),
HYPERLINK("#"&amp;CELL("address",INDEX('2 Diag Ordering list'!$A$3:$A$832,MATCH('Calculations - Diagnostics'!$H91,'2 Diag Ordering list'!$A$3:$A$832,0))),INDEX('2 Diag Ordering list'!$A$3:$A$832,MATCH('Calculations - Diagnostics'!$H91,'2 Diag Ordering list'!$A$3:$A$832,0))),"")</f>
        <v/>
      </c>
      <c r="B56" s="912" t="str">
        <f t="array" aca="1" ref="B56" ca="1">IF(OR(LEFT(INDEX('2 Diag Ordering list'!$A$3:$A$832,MATCH('Calculations - Diagnostics'!$H91,'2 Diag Ordering list'!$A$3:$A$832,0)),4)="1.1 ",LEFT(INDEX('2 Diag Ordering list'!$A$3:$A$832,MATCH('Calculations - Diagnostics'!$H91,'2 Diag Ordering list'!$A$3:$A$832,0)),4)="1.2 ",LEFT(INDEX('2 Diag Ordering list'!$A$3:$A$832,MATCH('Calculations - Diagnostics'!$H91,'2 Diag Ordering list'!$A$3:$A$832,0)),4)="1.3 ",LEFT(INDEX('2 Diag Ordering list'!$A$3:$A$832,MATCH('Calculations - Diagnostics'!$H91,'2 Diag Ordering list'!$A$3:$A$832,0)),4)="1.4 ",LEFT(INDEX('2 Diag Ordering list'!$A$3:$A$832,MATCH('Calculations - Diagnostics'!$H91,'2 Diag Ordering list'!$A$3:$A$832,0)),4)="1.5 ",LEFT(INDEX('2 Diag Ordering list'!$A$3:$A$832,MATCH('Calculations - Diagnostics'!$H91,'2 Diag Ordering list'!$A$3:$A$832,0)),4)="1.6 ",LEFT(INDEX('2 Diag Ordering list'!$A$3:$A$832,MATCH('Calculations - Diagnostics'!$H91,'2 Diag Ordering list'!$A$3:$A$832,0)),4)="2.1 ",LEFT(INDEX('2 Diag Ordering list'!$A$3:$A$832,MATCH('Calculations - Diagnostics'!$H91,'2 Diag Ordering list'!$A$3:$A$832,0)),4)="3.1 ",LEFT(INDEX('2 Diag Ordering list'!$A$3:$A$832,MATCH('Calculations - Diagnostics'!$H91,'2 Diag Ordering list'!$A$3:$A$832,0)),4)="4.1 ",LEFT(INDEX('2 Diag Ordering list'!$A$3:$A$832,MATCH('Calculations - Diagnostics'!$H91,'2 Diag Ordering list'!$A$3:$A$832,0)),4)="4.2 ",LEFT(INDEX('2 Diag Ordering list'!$A$3:$A$832,MATCH('Calculations - Diagnostics'!$H91,'2 Diag Ordering list'!$A$3:$A$832,0)),4)="5.1 ",LEFT(INDEX('2 Diag Ordering list'!$A$3:$A$832,MATCH('Calculations - Diagnostics'!$H91,'2 Diag Ordering list'!$A$3:$A$832,0)),4)="5.2 ",LEFT(INDEX('2 Diag Ordering list'!$A$3:$A$832,MATCH('Calculations - Diagnostics'!$H91,'2 Diag Ordering list'!$A$3:$A$832,0)),4)="5.3 ",LEFT(INDEX('2 Diag Ordering list'!$A$3:$A$832,MATCH('Calculations - Diagnostics'!$H91,'2 Diag Ordering list'!$A$3:$A$832,0)),4)="6.1 ",LEFT(INDEX('2 Diag Ordering list'!$A$3:$A$832,MATCH('Calculations - Diagnostics'!$H91,'2 Diag Ordering list'!$A$3:$A$832,0)),4)="6.2 ",LEFT(INDEX('2 Diag Ordering list'!$A$3:$A$832,MATCH('Calculations - Diagnostics'!$H91,'2 Diag Ordering list'!$A$3:$A$832,0)),4)="6.3 ",LEFT(INDEX('2 Diag Ordering list'!$A$3:$A$832,MATCH('Calculations - Diagnostics'!$H91,'2 Diag Ordering list'!$A$3:$A$832,0)),4)="6.4 ",LEFT(INDEX('2 Diag Ordering list'!$A$3:$A$832,MATCH('Calculations - Diagnostics'!$H91,'2 Diag Ordering list'!$A$3:$A$832,0)),4)="7.1 "),HYPERLINK("#"&amp;CELL("address",INDEX('2 Diag Ordering list'!$A$3:$A$832,MATCH('Calculations - Diagnostics'!$H91,'2 Diag Ordering list'!$A$3:$A$832,0))),INDEX('2 Diag Ordering list'!$A$3:$A$832,MATCH('Calculations - Diagnostics'!$H91,'2 Diag Ordering list'!$A$3:$A$832,0))),"")</f>
        <v/>
      </c>
      <c r="C56" s="640" t="str">
        <f t="array" aca="1" ref="C56" ca="1">IF(AND(A56="",B56=""),HYPERLINK("#"&amp;CELL("address",INDEX('2 Diag Ordering list'!$A$3:$A$832,MATCH('Calculations - Diagnostics'!$H91,'2 Diag Ordering list'!$A$3:$A$832,0))),INDEX('2 Diag Ordering list'!$A$3:$A$832,MATCH('Calculations - Diagnostics'!$H91,'2 Diag Ordering list'!$A$3:$A$832,0))),"")</f>
        <v xml:space="preserve">4.1.2 Specimen processing equipment	</v>
      </c>
    </row>
    <row r="57" spans="1:3" ht="17.100000000000001" customHeight="1" x14ac:dyDescent="0.2">
      <c r="A57" s="828" t="str">
        <f t="array" aca="1" ref="A57" ca="1">IF(OR(LEFT(INDEX('2 Diag Ordering list'!$A$3:$A$832,MATCH('Calculations - Diagnostics'!$H92,'2 Diag Ordering list'!$A$3:$A$832,0)),3)="1. ",LEFT(INDEX('2 Diag Ordering list'!$A$3:$A$832,MATCH('Calculations - Diagnostics'!$H92,'2 Diag Ordering list'!$A$3:$A$832,0)),3)="2. ",LEFT(INDEX('2 Diag Ordering list'!$A$3:$A$832,MATCH('Calculations - Diagnostics'!$H92,'2 Diag Ordering list'!$A$3:$A$832,0)),3)="3. ",LEFT(INDEX('2 Diag Ordering list'!$A$3:$A$832,MATCH('Calculations - Diagnostics'!$H92,'2 Diag Ordering list'!$A$3:$A$832,0)),3)="4. ",LEFT(INDEX('2 Diag Ordering list'!$A$3:$A$832,MATCH('Calculations - Diagnostics'!$H92,'2 Diag Ordering list'!$A$3:$A$832,0)),3)="5. ",LEFT(INDEX('2 Diag Ordering list'!$A$3:$A$832,MATCH('Calculations - Diagnostics'!$H92,'2 Diag Ordering list'!$A$3:$A$832,0)),3)="6. ",LEFT(INDEX('2 Diag Ordering list'!$A$3:$A$832,MATCH('Calculations - Diagnostics'!$H92,'2 Diag Ordering list'!$A$3:$A$832,0)),3)="7. ",LEFT(INDEX('2 Diag Ordering list'!$A$3:$A$832,MATCH('Calculations - Diagnostics'!$H92,'2 Diag Ordering list'!$A$3:$A$832,0)),3)="8. ",LEFT(INDEX('2 Diag Ordering list'!$A$3:$A$832,MATCH('Calculations - Diagnostics'!$H92,'2 Diag Ordering list'!$A$3:$A$832,0)),3)="9. "),
HYPERLINK("#"&amp;CELL("address",INDEX('2 Diag Ordering list'!$A$3:$A$832,MATCH('Calculations - Diagnostics'!$H92,'2 Diag Ordering list'!$A$3:$A$832,0))),INDEX('2 Diag Ordering list'!$A$3:$A$832,MATCH('Calculations - Diagnostics'!$H92,'2 Diag Ordering list'!$A$3:$A$832,0))),"")</f>
        <v/>
      </c>
      <c r="B57" s="915" t="str">
        <f t="array" aca="1" ref="B57" ca="1">IF(OR(LEFT(INDEX('2 Diag Ordering list'!$A$3:$A$832,MATCH('Calculations - Diagnostics'!$H92,'2 Diag Ordering list'!$A$3:$A$832,0)),4)="1.1 ",LEFT(INDEX('2 Diag Ordering list'!$A$3:$A$832,MATCH('Calculations - Diagnostics'!$H92,'2 Diag Ordering list'!$A$3:$A$832,0)),4)="1.2 ",LEFT(INDEX('2 Diag Ordering list'!$A$3:$A$832,MATCH('Calculations - Diagnostics'!$H92,'2 Diag Ordering list'!$A$3:$A$832,0)),4)="1.3 ",LEFT(INDEX('2 Diag Ordering list'!$A$3:$A$832,MATCH('Calculations - Diagnostics'!$H92,'2 Diag Ordering list'!$A$3:$A$832,0)),4)="1.4 ",LEFT(INDEX('2 Diag Ordering list'!$A$3:$A$832,MATCH('Calculations - Diagnostics'!$H92,'2 Diag Ordering list'!$A$3:$A$832,0)),4)="1.5 ",LEFT(INDEX('2 Diag Ordering list'!$A$3:$A$832,MATCH('Calculations - Diagnostics'!$H92,'2 Diag Ordering list'!$A$3:$A$832,0)),4)="1.6 ",LEFT(INDEX('2 Diag Ordering list'!$A$3:$A$832,MATCH('Calculations - Diagnostics'!$H92,'2 Diag Ordering list'!$A$3:$A$832,0)),4)="2.1 ",LEFT(INDEX('2 Diag Ordering list'!$A$3:$A$832,MATCH('Calculations - Diagnostics'!$H92,'2 Diag Ordering list'!$A$3:$A$832,0)),4)="3.1 ",LEFT(INDEX('2 Diag Ordering list'!$A$3:$A$832,MATCH('Calculations - Diagnostics'!$H92,'2 Diag Ordering list'!$A$3:$A$832,0)),4)="4.1 ",LEFT(INDEX('2 Diag Ordering list'!$A$3:$A$832,MATCH('Calculations - Diagnostics'!$H92,'2 Diag Ordering list'!$A$3:$A$832,0)),4)="4.2 ",LEFT(INDEX('2 Diag Ordering list'!$A$3:$A$832,MATCH('Calculations - Diagnostics'!$H92,'2 Diag Ordering list'!$A$3:$A$832,0)),4)="5.1 ",LEFT(INDEX('2 Diag Ordering list'!$A$3:$A$832,MATCH('Calculations - Diagnostics'!$H92,'2 Diag Ordering list'!$A$3:$A$832,0)),4)="5.2 ",LEFT(INDEX('2 Diag Ordering list'!$A$3:$A$832,MATCH('Calculations - Diagnostics'!$H92,'2 Diag Ordering list'!$A$3:$A$832,0)),4)="5.3 ",LEFT(INDEX('2 Diag Ordering list'!$A$3:$A$832,MATCH('Calculations - Diagnostics'!$H92,'2 Diag Ordering list'!$A$3:$A$832,0)),4)="6.1 ",LEFT(INDEX('2 Diag Ordering list'!$A$3:$A$832,MATCH('Calculations - Diagnostics'!$H92,'2 Diag Ordering list'!$A$3:$A$832,0)),4)="6.2 ",LEFT(INDEX('2 Diag Ordering list'!$A$3:$A$832,MATCH('Calculations - Diagnostics'!$H92,'2 Diag Ordering list'!$A$3:$A$832,0)),4)="6.3 ",LEFT(INDEX('2 Diag Ordering list'!$A$3:$A$832,MATCH('Calculations - Diagnostics'!$H92,'2 Diag Ordering list'!$A$3:$A$832,0)),4)="6.4 ",LEFT(INDEX('2 Diag Ordering list'!$A$3:$A$832,MATCH('Calculations - Diagnostics'!$H92,'2 Diag Ordering list'!$A$3:$A$832,0)),4)="7.1 "),HYPERLINK("#"&amp;CELL("address",INDEX('2 Diag Ordering list'!$A$3:$A$832,MATCH('Calculations - Diagnostics'!$H92,'2 Diag Ordering list'!$A$3:$A$832,0))),INDEX('2 Diag Ordering list'!$A$3:$A$832,MATCH('Calculations - Diagnostics'!$H92,'2 Diag Ordering list'!$A$3:$A$832,0))),"")</f>
        <v/>
      </c>
      <c r="C57" s="640" t="str">
        <f t="array" aca="1" ref="C57" ca="1">IF(AND(A57="",B57=""),HYPERLINK("#"&amp;CELL("address",INDEX('2 Diag Ordering list'!$A$3:$A$832,MATCH('Calculations - Diagnostics'!$H92,'2 Diag Ordering list'!$A$3:$A$832,0))),INDEX('2 Diag Ordering list'!$A$3:$A$832,MATCH('Calculations - Diagnostics'!$H92,'2 Diag Ordering list'!$A$3:$A$832,0))),"")</f>
        <v xml:space="preserve">4.1.3 Specimen processing reagents	</v>
      </c>
    </row>
    <row r="58" spans="1:3" ht="17.100000000000001" customHeight="1" x14ac:dyDescent="0.2">
      <c r="A58" s="828" t="str">
        <f t="array" aca="1" ref="A58" ca="1">IF(OR(LEFT(INDEX('2 Diag Ordering list'!$A$3:$A$832,MATCH('Calculations - Diagnostics'!$H93,'2 Diag Ordering list'!$A$3:$A$832,0)),3)="1. ",LEFT(INDEX('2 Diag Ordering list'!$A$3:$A$832,MATCH('Calculations - Diagnostics'!$H93,'2 Diag Ordering list'!$A$3:$A$832,0)),3)="2. ",LEFT(INDEX('2 Diag Ordering list'!$A$3:$A$832,MATCH('Calculations - Diagnostics'!$H93,'2 Diag Ordering list'!$A$3:$A$832,0)),3)="3. ",LEFT(INDEX('2 Diag Ordering list'!$A$3:$A$832,MATCH('Calculations - Diagnostics'!$H93,'2 Diag Ordering list'!$A$3:$A$832,0)),3)="4. ",LEFT(INDEX('2 Diag Ordering list'!$A$3:$A$832,MATCH('Calculations - Diagnostics'!$H93,'2 Diag Ordering list'!$A$3:$A$832,0)),3)="5. ",LEFT(INDEX('2 Diag Ordering list'!$A$3:$A$832,MATCH('Calculations - Diagnostics'!$H93,'2 Diag Ordering list'!$A$3:$A$832,0)),3)="6. ",LEFT(INDEX('2 Diag Ordering list'!$A$3:$A$832,MATCH('Calculations - Diagnostics'!$H93,'2 Diag Ordering list'!$A$3:$A$832,0)),3)="7. ",LEFT(INDEX('2 Diag Ordering list'!$A$3:$A$832,MATCH('Calculations - Diagnostics'!$H93,'2 Diag Ordering list'!$A$3:$A$832,0)),3)="8. ",LEFT(INDEX('2 Diag Ordering list'!$A$3:$A$832,MATCH('Calculations - Diagnostics'!$H93,'2 Diag Ordering list'!$A$3:$A$832,0)),3)="9. "),
HYPERLINK("#"&amp;CELL("address",INDEX('2 Diag Ordering list'!$A$3:$A$832,MATCH('Calculations - Diagnostics'!$H93,'2 Diag Ordering list'!$A$3:$A$832,0))),INDEX('2 Diag Ordering list'!$A$3:$A$832,MATCH('Calculations - Diagnostics'!$H93,'2 Diag Ordering list'!$A$3:$A$832,0))),"")</f>
        <v/>
      </c>
      <c r="B58" s="912" t="str">
        <f t="array" aca="1" ref="B58" ca="1">IF(OR(LEFT(INDEX('2 Diag Ordering list'!$A$3:$A$832,MATCH('Calculations - Diagnostics'!$H93,'2 Diag Ordering list'!$A$3:$A$832,0)),4)="1.1 ",LEFT(INDEX('2 Diag Ordering list'!$A$3:$A$832,MATCH('Calculations - Diagnostics'!$H93,'2 Diag Ordering list'!$A$3:$A$832,0)),4)="1.2 ",LEFT(INDEX('2 Diag Ordering list'!$A$3:$A$832,MATCH('Calculations - Diagnostics'!$H93,'2 Diag Ordering list'!$A$3:$A$832,0)),4)="1.3 ",LEFT(INDEX('2 Diag Ordering list'!$A$3:$A$832,MATCH('Calculations - Diagnostics'!$H93,'2 Diag Ordering list'!$A$3:$A$832,0)),4)="1.4 ",LEFT(INDEX('2 Diag Ordering list'!$A$3:$A$832,MATCH('Calculations - Diagnostics'!$H93,'2 Diag Ordering list'!$A$3:$A$832,0)),4)="1.5 ",LEFT(INDEX('2 Diag Ordering list'!$A$3:$A$832,MATCH('Calculations - Diagnostics'!$H93,'2 Diag Ordering list'!$A$3:$A$832,0)),4)="1.6 ",LEFT(INDEX('2 Diag Ordering list'!$A$3:$A$832,MATCH('Calculations - Diagnostics'!$H93,'2 Diag Ordering list'!$A$3:$A$832,0)),4)="2.1 ",LEFT(INDEX('2 Diag Ordering list'!$A$3:$A$832,MATCH('Calculations - Diagnostics'!$H93,'2 Diag Ordering list'!$A$3:$A$832,0)),4)="3.1 ",LEFT(INDEX('2 Diag Ordering list'!$A$3:$A$832,MATCH('Calculations - Diagnostics'!$H93,'2 Diag Ordering list'!$A$3:$A$832,0)),4)="4.1 ",LEFT(INDEX('2 Diag Ordering list'!$A$3:$A$832,MATCH('Calculations - Diagnostics'!$H93,'2 Diag Ordering list'!$A$3:$A$832,0)),4)="4.2 ",LEFT(INDEX('2 Diag Ordering list'!$A$3:$A$832,MATCH('Calculations - Diagnostics'!$H93,'2 Diag Ordering list'!$A$3:$A$832,0)),4)="5.1 ",LEFT(INDEX('2 Diag Ordering list'!$A$3:$A$832,MATCH('Calculations - Diagnostics'!$H93,'2 Diag Ordering list'!$A$3:$A$832,0)),4)="5.2 ",LEFT(INDEX('2 Diag Ordering list'!$A$3:$A$832,MATCH('Calculations - Diagnostics'!$H93,'2 Diag Ordering list'!$A$3:$A$832,0)),4)="5.3 ",LEFT(INDEX('2 Diag Ordering list'!$A$3:$A$832,MATCH('Calculations - Diagnostics'!$H93,'2 Diag Ordering list'!$A$3:$A$832,0)),4)="6.1 ",LEFT(INDEX('2 Diag Ordering list'!$A$3:$A$832,MATCH('Calculations - Diagnostics'!$H93,'2 Diag Ordering list'!$A$3:$A$832,0)),4)="6.2 ",LEFT(INDEX('2 Diag Ordering list'!$A$3:$A$832,MATCH('Calculations - Diagnostics'!$H93,'2 Diag Ordering list'!$A$3:$A$832,0)),4)="6.3 ",LEFT(INDEX('2 Diag Ordering list'!$A$3:$A$832,MATCH('Calculations - Diagnostics'!$H93,'2 Diag Ordering list'!$A$3:$A$832,0)),4)="6.4 ",LEFT(INDEX('2 Diag Ordering list'!$A$3:$A$832,MATCH('Calculations - Diagnostics'!$H93,'2 Diag Ordering list'!$A$3:$A$832,0)),4)="7.1 "),HYPERLINK("#"&amp;CELL("address",INDEX('2 Diag Ordering list'!$A$3:$A$832,MATCH('Calculations - Diagnostics'!$H93,'2 Diag Ordering list'!$A$3:$A$832,0))),INDEX('2 Diag Ordering list'!$A$3:$A$832,MATCH('Calculations - Diagnostics'!$H93,'2 Diag Ordering list'!$A$3:$A$832,0))),"")</f>
        <v/>
      </c>
      <c r="C58" s="640" t="str">
        <f t="array" aca="1" ref="C58" ca="1">IF(AND(A58="",B58=""),HYPERLINK("#"&amp;CELL("address",INDEX('2 Diag Ordering list'!$A$3:$A$832,MATCH('Calculations - Diagnostics'!$H93,'2 Diag Ordering list'!$A$3:$A$832,0))),INDEX('2 Diag Ordering list'!$A$3:$A$832,MATCH('Calculations - Diagnostics'!$H93,'2 Diag Ordering list'!$A$3:$A$832,0))),"")</f>
        <v xml:space="preserve">4.1.4 Specimen processing consumables	</v>
      </c>
    </row>
    <row r="59" spans="1:3" ht="17.100000000000001" customHeight="1" x14ac:dyDescent="0.2">
      <c r="A59" s="828" t="str">
        <f t="array" aca="1" ref="A59" ca="1">IF(OR(LEFT(INDEX('2 Diag Ordering list'!$A$3:$A$832,MATCH('Calculations - Diagnostics'!$H94,'2 Diag Ordering list'!$A$3:$A$832,0)),3)="1. ",LEFT(INDEX('2 Diag Ordering list'!$A$3:$A$832,MATCH('Calculations - Diagnostics'!$H94,'2 Diag Ordering list'!$A$3:$A$832,0)),3)="2. ",LEFT(INDEX('2 Diag Ordering list'!$A$3:$A$832,MATCH('Calculations - Diagnostics'!$H94,'2 Diag Ordering list'!$A$3:$A$832,0)),3)="3. ",LEFT(INDEX('2 Diag Ordering list'!$A$3:$A$832,MATCH('Calculations - Diagnostics'!$H94,'2 Diag Ordering list'!$A$3:$A$832,0)),3)="4. ",LEFT(INDEX('2 Diag Ordering list'!$A$3:$A$832,MATCH('Calculations - Diagnostics'!$H94,'2 Diag Ordering list'!$A$3:$A$832,0)),3)="5. ",LEFT(INDEX('2 Diag Ordering list'!$A$3:$A$832,MATCH('Calculations - Diagnostics'!$H94,'2 Diag Ordering list'!$A$3:$A$832,0)),3)="6. ",LEFT(INDEX('2 Diag Ordering list'!$A$3:$A$832,MATCH('Calculations - Diagnostics'!$H94,'2 Diag Ordering list'!$A$3:$A$832,0)),3)="7. ",LEFT(INDEX('2 Diag Ordering list'!$A$3:$A$832,MATCH('Calculations - Diagnostics'!$H94,'2 Diag Ordering list'!$A$3:$A$832,0)),3)="8. ",LEFT(INDEX('2 Diag Ordering list'!$A$3:$A$832,MATCH('Calculations - Diagnostics'!$H94,'2 Diag Ordering list'!$A$3:$A$832,0)),3)="9. "),
HYPERLINK("#"&amp;CELL("address",INDEX('2 Diag Ordering list'!$A$3:$A$832,MATCH('Calculations - Diagnostics'!$H94,'2 Diag Ordering list'!$A$3:$A$832,0))),INDEX('2 Diag Ordering list'!$A$3:$A$832,MATCH('Calculations - Diagnostics'!$H94,'2 Diag Ordering list'!$A$3:$A$832,0))),"")</f>
        <v/>
      </c>
      <c r="B59" s="912" t="str">
        <f t="array" aca="1" ref="B59" ca="1">IF(OR(LEFT(INDEX('2 Diag Ordering list'!$A$3:$A$832,MATCH('Calculations - Diagnostics'!$H94,'2 Diag Ordering list'!$A$3:$A$832,0)),4)="1.1 ",LEFT(INDEX('2 Diag Ordering list'!$A$3:$A$832,MATCH('Calculations - Diagnostics'!$H94,'2 Diag Ordering list'!$A$3:$A$832,0)),4)="1.2 ",LEFT(INDEX('2 Diag Ordering list'!$A$3:$A$832,MATCH('Calculations - Diagnostics'!$H94,'2 Diag Ordering list'!$A$3:$A$832,0)),4)="1.3 ",LEFT(INDEX('2 Diag Ordering list'!$A$3:$A$832,MATCH('Calculations - Diagnostics'!$H94,'2 Diag Ordering list'!$A$3:$A$832,0)),4)="1.4 ",LEFT(INDEX('2 Diag Ordering list'!$A$3:$A$832,MATCH('Calculations - Diagnostics'!$H94,'2 Diag Ordering list'!$A$3:$A$832,0)),4)="1.5 ",LEFT(INDEX('2 Diag Ordering list'!$A$3:$A$832,MATCH('Calculations - Diagnostics'!$H94,'2 Diag Ordering list'!$A$3:$A$832,0)),4)="1.6 ",LEFT(INDEX('2 Diag Ordering list'!$A$3:$A$832,MATCH('Calculations - Diagnostics'!$H94,'2 Diag Ordering list'!$A$3:$A$832,0)),4)="2.1 ",LEFT(INDEX('2 Diag Ordering list'!$A$3:$A$832,MATCH('Calculations - Diagnostics'!$H94,'2 Diag Ordering list'!$A$3:$A$832,0)),4)="3.1 ",LEFT(INDEX('2 Diag Ordering list'!$A$3:$A$832,MATCH('Calculations - Diagnostics'!$H94,'2 Diag Ordering list'!$A$3:$A$832,0)),4)="4.1 ",LEFT(INDEX('2 Diag Ordering list'!$A$3:$A$832,MATCH('Calculations - Diagnostics'!$H94,'2 Diag Ordering list'!$A$3:$A$832,0)),4)="4.2 ",LEFT(INDEX('2 Diag Ordering list'!$A$3:$A$832,MATCH('Calculations - Diagnostics'!$H94,'2 Diag Ordering list'!$A$3:$A$832,0)),4)="5.1 ",LEFT(INDEX('2 Diag Ordering list'!$A$3:$A$832,MATCH('Calculations - Diagnostics'!$H94,'2 Diag Ordering list'!$A$3:$A$832,0)),4)="5.2 ",LEFT(INDEX('2 Diag Ordering list'!$A$3:$A$832,MATCH('Calculations - Diagnostics'!$H94,'2 Diag Ordering list'!$A$3:$A$832,0)),4)="5.3 ",LEFT(INDEX('2 Diag Ordering list'!$A$3:$A$832,MATCH('Calculations - Diagnostics'!$H94,'2 Diag Ordering list'!$A$3:$A$832,0)),4)="6.1 ",LEFT(INDEX('2 Diag Ordering list'!$A$3:$A$832,MATCH('Calculations - Diagnostics'!$H94,'2 Diag Ordering list'!$A$3:$A$832,0)),4)="6.2 ",LEFT(INDEX('2 Diag Ordering list'!$A$3:$A$832,MATCH('Calculations - Diagnostics'!$H94,'2 Diag Ordering list'!$A$3:$A$832,0)),4)="6.3 ",LEFT(INDEX('2 Diag Ordering list'!$A$3:$A$832,MATCH('Calculations - Diagnostics'!$H94,'2 Diag Ordering list'!$A$3:$A$832,0)),4)="6.4 ",LEFT(INDEX('2 Diag Ordering list'!$A$3:$A$832,MATCH('Calculations - Diagnostics'!$H94,'2 Diag Ordering list'!$A$3:$A$832,0)),4)="7.1 "),HYPERLINK("#"&amp;CELL("address",INDEX('2 Diag Ordering list'!$A$3:$A$832,MATCH('Calculations - Diagnostics'!$H94,'2 Diag Ordering list'!$A$3:$A$832,0))),INDEX('2 Diag Ordering list'!$A$3:$A$832,MATCH('Calculations - Diagnostics'!$H94,'2 Diag Ordering list'!$A$3:$A$832,0))),"")</f>
        <v>4.2 MEDIA PREPARATION</v>
      </c>
      <c r="C59" s="640" t="str">
        <f t="array" aca="1" ref="C59" ca="1">IF(AND(A59="",B59=""),HYPERLINK("#"&amp;CELL("address",INDEX('2 Diag Ordering list'!$A$3:$A$832,MATCH('Calculations - Diagnostics'!$H94,'2 Diag Ordering list'!$A$3:$A$832,0))),INDEX('2 Diag Ordering list'!$A$3:$A$832,MATCH('Calculations - Diagnostics'!$H94,'2 Diag Ordering list'!$A$3:$A$832,0))),"")</f>
        <v/>
      </c>
    </row>
    <row r="60" spans="1:3" ht="17.100000000000001" customHeight="1" x14ac:dyDescent="0.2">
      <c r="A60" s="828" t="str">
        <f t="array" aca="1" ref="A60" ca="1">IF(OR(LEFT(INDEX('2 Diag Ordering list'!$A$3:$A$832,MATCH('Calculations - Diagnostics'!$H95,'2 Diag Ordering list'!$A$3:$A$832,0)),3)="1. ",LEFT(INDEX('2 Diag Ordering list'!$A$3:$A$832,MATCH('Calculations - Diagnostics'!$H95,'2 Diag Ordering list'!$A$3:$A$832,0)),3)="2. ",LEFT(INDEX('2 Diag Ordering list'!$A$3:$A$832,MATCH('Calculations - Diagnostics'!$H95,'2 Diag Ordering list'!$A$3:$A$832,0)),3)="3. ",LEFT(INDEX('2 Diag Ordering list'!$A$3:$A$832,MATCH('Calculations - Diagnostics'!$H95,'2 Diag Ordering list'!$A$3:$A$832,0)),3)="4. ",LEFT(INDEX('2 Diag Ordering list'!$A$3:$A$832,MATCH('Calculations - Diagnostics'!$H95,'2 Diag Ordering list'!$A$3:$A$832,0)),3)="5. ",LEFT(INDEX('2 Diag Ordering list'!$A$3:$A$832,MATCH('Calculations - Diagnostics'!$H95,'2 Diag Ordering list'!$A$3:$A$832,0)),3)="6. ",LEFT(INDEX('2 Diag Ordering list'!$A$3:$A$832,MATCH('Calculations - Diagnostics'!$H95,'2 Diag Ordering list'!$A$3:$A$832,0)),3)="7. ",LEFT(INDEX('2 Diag Ordering list'!$A$3:$A$832,MATCH('Calculations - Diagnostics'!$H95,'2 Diag Ordering list'!$A$3:$A$832,0)),3)="8. ",LEFT(INDEX('2 Diag Ordering list'!$A$3:$A$832,MATCH('Calculations - Diagnostics'!$H95,'2 Diag Ordering list'!$A$3:$A$832,0)),3)="9. "),
HYPERLINK("#"&amp;CELL("address",INDEX('2 Diag Ordering list'!$A$3:$A$832,MATCH('Calculations - Diagnostics'!$H95,'2 Diag Ordering list'!$A$3:$A$832,0))),INDEX('2 Diag Ordering list'!$A$3:$A$832,MATCH('Calculations - Diagnostics'!$H95,'2 Diag Ordering list'!$A$3:$A$832,0))),"")</f>
        <v/>
      </c>
      <c r="B60" s="912" t="str">
        <f t="array" aca="1" ref="B60" ca="1">IF(OR(LEFT(INDEX('2 Diag Ordering list'!$A$3:$A$832,MATCH('Calculations - Diagnostics'!$H95,'2 Diag Ordering list'!$A$3:$A$832,0)),4)="1.1 ",LEFT(INDEX('2 Diag Ordering list'!$A$3:$A$832,MATCH('Calculations - Diagnostics'!$H95,'2 Diag Ordering list'!$A$3:$A$832,0)),4)="1.2 ",LEFT(INDEX('2 Diag Ordering list'!$A$3:$A$832,MATCH('Calculations - Diagnostics'!$H95,'2 Diag Ordering list'!$A$3:$A$832,0)),4)="1.3 ",LEFT(INDEX('2 Diag Ordering list'!$A$3:$A$832,MATCH('Calculations - Diagnostics'!$H95,'2 Diag Ordering list'!$A$3:$A$832,0)),4)="1.4 ",LEFT(INDEX('2 Diag Ordering list'!$A$3:$A$832,MATCH('Calculations - Diagnostics'!$H95,'2 Diag Ordering list'!$A$3:$A$832,0)),4)="1.5 ",LEFT(INDEX('2 Diag Ordering list'!$A$3:$A$832,MATCH('Calculations - Diagnostics'!$H95,'2 Diag Ordering list'!$A$3:$A$832,0)),4)="1.6 ",LEFT(INDEX('2 Diag Ordering list'!$A$3:$A$832,MATCH('Calculations - Diagnostics'!$H95,'2 Diag Ordering list'!$A$3:$A$832,0)),4)="2.1 ",LEFT(INDEX('2 Diag Ordering list'!$A$3:$A$832,MATCH('Calculations - Diagnostics'!$H95,'2 Diag Ordering list'!$A$3:$A$832,0)),4)="3.1 ",LEFT(INDEX('2 Diag Ordering list'!$A$3:$A$832,MATCH('Calculations - Diagnostics'!$H95,'2 Diag Ordering list'!$A$3:$A$832,0)),4)="4.1 ",LEFT(INDEX('2 Diag Ordering list'!$A$3:$A$832,MATCH('Calculations - Diagnostics'!$H95,'2 Diag Ordering list'!$A$3:$A$832,0)),4)="4.2 ",LEFT(INDEX('2 Diag Ordering list'!$A$3:$A$832,MATCH('Calculations - Diagnostics'!$H95,'2 Diag Ordering list'!$A$3:$A$832,0)),4)="5.1 ",LEFT(INDEX('2 Diag Ordering list'!$A$3:$A$832,MATCH('Calculations - Diagnostics'!$H95,'2 Diag Ordering list'!$A$3:$A$832,0)),4)="5.2 ",LEFT(INDEX('2 Diag Ordering list'!$A$3:$A$832,MATCH('Calculations - Diagnostics'!$H95,'2 Diag Ordering list'!$A$3:$A$832,0)),4)="5.3 ",LEFT(INDEX('2 Diag Ordering list'!$A$3:$A$832,MATCH('Calculations - Diagnostics'!$H95,'2 Diag Ordering list'!$A$3:$A$832,0)),4)="6.1 ",LEFT(INDEX('2 Diag Ordering list'!$A$3:$A$832,MATCH('Calculations - Diagnostics'!$H95,'2 Diag Ordering list'!$A$3:$A$832,0)),4)="6.2 ",LEFT(INDEX('2 Diag Ordering list'!$A$3:$A$832,MATCH('Calculations - Diagnostics'!$H95,'2 Diag Ordering list'!$A$3:$A$832,0)),4)="6.3 ",LEFT(INDEX('2 Diag Ordering list'!$A$3:$A$832,MATCH('Calculations - Diagnostics'!$H95,'2 Diag Ordering list'!$A$3:$A$832,0)),4)="6.4 ",LEFT(INDEX('2 Diag Ordering list'!$A$3:$A$832,MATCH('Calculations - Diagnostics'!$H95,'2 Diag Ordering list'!$A$3:$A$832,0)),4)="7.1 "),HYPERLINK("#"&amp;CELL("address",INDEX('2 Diag Ordering list'!$A$3:$A$832,MATCH('Calculations - Diagnostics'!$H95,'2 Diag Ordering list'!$A$3:$A$832,0))),INDEX('2 Diag Ordering list'!$A$3:$A$832,MATCH('Calculations - Diagnostics'!$H95,'2 Diag Ordering list'!$A$3:$A$832,0))),"")</f>
        <v/>
      </c>
      <c r="C60" s="919" t="str">
        <f t="array" aca="1" ref="C60" ca="1">IF(AND(A60="",B60=""),HYPERLINK("#"&amp;CELL("address",INDEX('2 Diag Ordering list'!$A$3:$A$832,MATCH('Calculations - Diagnostics'!$H95,'2 Diag Ordering list'!$A$3:$A$832,0))),INDEX('2 Diag Ordering list'!$A$3:$A$832,MATCH('Calculations - Diagnostics'!$H95,'2 Diag Ordering list'!$A$3:$A$832,0))),"")</f>
        <v>4.2.1 Media preparation equipment</v>
      </c>
    </row>
    <row r="61" spans="1:3" ht="17.100000000000001" customHeight="1" x14ac:dyDescent="0.2">
      <c r="A61" s="828" t="str">
        <f t="array" aca="1" ref="A61" ca="1">IF(OR(LEFT(INDEX('2 Diag Ordering list'!$A$3:$A$832,MATCH('Calculations - Diagnostics'!$H96,'2 Diag Ordering list'!$A$3:$A$832,0)),3)="1. ",LEFT(INDEX('2 Diag Ordering list'!$A$3:$A$832,MATCH('Calculations - Diagnostics'!$H96,'2 Diag Ordering list'!$A$3:$A$832,0)),3)="2. ",LEFT(INDEX('2 Diag Ordering list'!$A$3:$A$832,MATCH('Calculations - Diagnostics'!$H96,'2 Diag Ordering list'!$A$3:$A$832,0)),3)="3. ",LEFT(INDEX('2 Diag Ordering list'!$A$3:$A$832,MATCH('Calculations - Diagnostics'!$H96,'2 Diag Ordering list'!$A$3:$A$832,0)),3)="4. ",LEFT(INDEX('2 Diag Ordering list'!$A$3:$A$832,MATCH('Calculations - Diagnostics'!$H96,'2 Diag Ordering list'!$A$3:$A$832,0)),3)="5. ",LEFT(INDEX('2 Diag Ordering list'!$A$3:$A$832,MATCH('Calculations - Diagnostics'!$H96,'2 Diag Ordering list'!$A$3:$A$832,0)),3)="6. ",LEFT(INDEX('2 Diag Ordering list'!$A$3:$A$832,MATCH('Calculations - Diagnostics'!$H96,'2 Diag Ordering list'!$A$3:$A$832,0)),3)="7. ",LEFT(INDEX('2 Diag Ordering list'!$A$3:$A$832,MATCH('Calculations - Diagnostics'!$H96,'2 Diag Ordering list'!$A$3:$A$832,0)),3)="8. ",LEFT(INDEX('2 Diag Ordering list'!$A$3:$A$832,MATCH('Calculations - Diagnostics'!$H96,'2 Diag Ordering list'!$A$3:$A$832,0)),3)="9. "),
HYPERLINK("#"&amp;CELL("address",INDEX('2 Diag Ordering list'!$A$3:$A$832,MATCH('Calculations - Diagnostics'!$H96,'2 Diag Ordering list'!$A$3:$A$832,0))),INDEX('2 Diag Ordering list'!$A$3:$A$832,MATCH('Calculations - Diagnostics'!$H96,'2 Diag Ordering list'!$A$3:$A$832,0))),"")</f>
        <v/>
      </c>
      <c r="B61" s="912" t="str">
        <f t="array" aca="1" ref="B61" ca="1">IF(OR(LEFT(INDEX('2 Diag Ordering list'!$A$3:$A$832,MATCH('Calculations - Diagnostics'!$H96,'2 Diag Ordering list'!$A$3:$A$832,0)),4)="1.1 ",LEFT(INDEX('2 Diag Ordering list'!$A$3:$A$832,MATCH('Calculations - Diagnostics'!$H96,'2 Diag Ordering list'!$A$3:$A$832,0)),4)="1.2 ",LEFT(INDEX('2 Diag Ordering list'!$A$3:$A$832,MATCH('Calculations - Diagnostics'!$H96,'2 Diag Ordering list'!$A$3:$A$832,0)),4)="1.3 ",LEFT(INDEX('2 Diag Ordering list'!$A$3:$A$832,MATCH('Calculations - Diagnostics'!$H96,'2 Diag Ordering list'!$A$3:$A$832,0)),4)="1.4 ",LEFT(INDEX('2 Diag Ordering list'!$A$3:$A$832,MATCH('Calculations - Diagnostics'!$H96,'2 Diag Ordering list'!$A$3:$A$832,0)),4)="1.5 ",LEFT(INDEX('2 Diag Ordering list'!$A$3:$A$832,MATCH('Calculations - Diagnostics'!$H96,'2 Diag Ordering list'!$A$3:$A$832,0)),4)="1.6 ",LEFT(INDEX('2 Diag Ordering list'!$A$3:$A$832,MATCH('Calculations - Diagnostics'!$H96,'2 Diag Ordering list'!$A$3:$A$832,0)),4)="2.1 ",LEFT(INDEX('2 Diag Ordering list'!$A$3:$A$832,MATCH('Calculations - Diagnostics'!$H96,'2 Diag Ordering list'!$A$3:$A$832,0)),4)="3.1 ",LEFT(INDEX('2 Diag Ordering list'!$A$3:$A$832,MATCH('Calculations - Diagnostics'!$H96,'2 Diag Ordering list'!$A$3:$A$832,0)),4)="4.1 ",LEFT(INDEX('2 Diag Ordering list'!$A$3:$A$832,MATCH('Calculations - Diagnostics'!$H96,'2 Diag Ordering list'!$A$3:$A$832,0)),4)="4.2 ",LEFT(INDEX('2 Diag Ordering list'!$A$3:$A$832,MATCH('Calculations - Diagnostics'!$H96,'2 Diag Ordering list'!$A$3:$A$832,0)),4)="5.1 ",LEFT(INDEX('2 Diag Ordering list'!$A$3:$A$832,MATCH('Calculations - Diagnostics'!$H96,'2 Diag Ordering list'!$A$3:$A$832,0)),4)="5.2 ",LEFT(INDEX('2 Diag Ordering list'!$A$3:$A$832,MATCH('Calculations - Diagnostics'!$H96,'2 Diag Ordering list'!$A$3:$A$832,0)),4)="5.3 ",LEFT(INDEX('2 Diag Ordering list'!$A$3:$A$832,MATCH('Calculations - Diagnostics'!$H96,'2 Diag Ordering list'!$A$3:$A$832,0)),4)="6.1 ",LEFT(INDEX('2 Diag Ordering list'!$A$3:$A$832,MATCH('Calculations - Diagnostics'!$H96,'2 Diag Ordering list'!$A$3:$A$832,0)),4)="6.2 ",LEFT(INDEX('2 Diag Ordering list'!$A$3:$A$832,MATCH('Calculations - Diagnostics'!$H96,'2 Diag Ordering list'!$A$3:$A$832,0)),4)="6.3 ",LEFT(INDEX('2 Diag Ordering list'!$A$3:$A$832,MATCH('Calculations - Diagnostics'!$H96,'2 Diag Ordering list'!$A$3:$A$832,0)),4)="6.4 ",LEFT(INDEX('2 Diag Ordering list'!$A$3:$A$832,MATCH('Calculations - Diagnostics'!$H96,'2 Diag Ordering list'!$A$3:$A$832,0)),4)="7.1 "),HYPERLINK("#"&amp;CELL("address",INDEX('2 Diag Ordering list'!$A$3:$A$832,MATCH('Calculations - Diagnostics'!$H96,'2 Diag Ordering list'!$A$3:$A$832,0))),INDEX('2 Diag Ordering list'!$A$3:$A$832,MATCH('Calculations - Diagnostics'!$H96,'2 Diag Ordering list'!$A$3:$A$832,0))),"")</f>
        <v/>
      </c>
      <c r="C61" s="640" t="str">
        <f t="array" aca="1" ref="C61" ca="1">IF(AND(A61="",B61=""),HYPERLINK("#"&amp;CELL("address",INDEX('2 Diag Ordering list'!$A$3:$A$832,MATCH('Calculations - Diagnostics'!$H96,'2 Diag Ordering list'!$A$3:$A$832,0))),INDEX('2 Diag Ordering list'!$A$3:$A$832,MATCH('Calculations - Diagnostics'!$H96,'2 Diag Ordering list'!$A$3:$A$832,0))),"")</f>
        <v>4.2.2 Media preparation plasticware</v>
      </c>
    </row>
    <row r="62" spans="1:3" ht="17.100000000000001" customHeight="1" x14ac:dyDescent="0.2">
      <c r="A62" s="828" t="str">
        <f t="array" aca="1" ref="A62" ca="1">IF(OR(LEFT(INDEX('2 Diag Ordering list'!$A$3:$A$832,MATCH('Calculations - Diagnostics'!$H97,'2 Diag Ordering list'!$A$3:$A$832,0)),3)="1. ",LEFT(INDEX('2 Diag Ordering list'!$A$3:$A$832,MATCH('Calculations - Diagnostics'!$H97,'2 Diag Ordering list'!$A$3:$A$832,0)),3)="2. ",LEFT(INDEX('2 Diag Ordering list'!$A$3:$A$832,MATCH('Calculations - Diagnostics'!$H97,'2 Diag Ordering list'!$A$3:$A$832,0)),3)="3. ",LEFT(INDEX('2 Diag Ordering list'!$A$3:$A$832,MATCH('Calculations - Diagnostics'!$H97,'2 Diag Ordering list'!$A$3:$A$832,0)),3)="4. ",LEFT(INDEX('2 Diag Ordering list'!$A$3:$A$832,MATCH('Calculations - Diagnostics'!$H97,'2 Diag Ordering list'!$A$3:$A$832,0)),3)="5. ",LEFT(INDEX('2 Diag Ordering list'!$A$3:$A$832,MATCH('Calculations - Diagnostics'!$H97,'2 Diag Ordering list'!$A$3:$A$832,0)),3)="6. ",LEFT(INDEX('2 Diag Ordering list'!$A$3:$A$832,MATCH('Calculations - Diagnostics'!$H97,'2 Diag Ordering list'!$A$3:$A$832,0)),3)="7. ",LEFT(INDEX('2 Diag Ordering list'!$A$3:$A$832,MATCH('Calculations - Diagnostics'!$H97,'2 Diag Ordering list'!$A$3:$A$832,0)),3)="8. ",LEFT(INDEX('2 Diag Ordering list'!$A$3:$A$832,MATCH('Calculations - Diagnostics'!$H97,'2 Diag Ordering list'!$A$3:$A$832,0)),3)="9. "),
HYPERLINK("#"&amp;CELL("address",INDEX('2 Diag Ordering list'!$A$3:$A$832,MATCH('Calculations - Diagnostics'!$H97,'2 Diag Ordering list'!$A$3:$A$832,0))),INDEX('2 Diag Ordering list'!$A$3:$A$832,MATCH('Calculations - Diagnostics'!$H97,'2 Diag Ordering list'!$A$3:$A$832,0))),"")</f>
        <v/>
      </c>
      <c r="B62" s="915" t="str">
        <f t="array" aca="1" ref="B62" ca="1">IF(OR(LEFT(INDEX('2 Diag Ordering list'!$A$3:$A$832,MATCH('Calculations - Diagnostics'!$H97,'2 Diag Ordering list'!$A$3:$A$832,0)),4)="1.1 ",LEFT(INDEX('2 Diag Ordering list'!$A$3:$A$832,MATCH('Calculations - Diagnostics'!$H97,'2 Diag Ordering list'!$A$3:$A$832,0)),4)="1.2 ",LEFT(INDEX('2 Diag Ordering list'!$A$3:$A$832,MATCH('Calculations - Diagnostics'!$H97,'2 Diag Ordering list'!$A$3:$A$832,0)),4)="1.3 ",LEFT(INDEX('2 Diag Ordering list'!$A$3:$A$832,MATCH('Calculations - Diagnostics'!$H97,'2 Diag Ordering list'!$A$3:$A$832,0)),4)="1.4 ",LEFT(INDEX('2 Diag Ordering list'!$A$3:$A$832,MATCH('Calculations - Diagnostics'!$H97,'2 Diag Ordering list'!$A$3:$A$832,0)),4)="1.5 ",LEFT(INDEX('2 Diag Ordering list'!$A$3:$A$832,MATCH('Calculations - Diagnostics'!$H97,'2 Diag Ordering list'!$A$3:$A$832,0)),4)="1.6 ",LEFT(INDEX('2 Diag Ordering list'!$A$3:$A$832,MATCH('Calculations - Diagnostics'!$H97,'2 Diag Ordering list'!$A$3:$A$832,0)),4)="2.1 ",LEFT(INDEX('2 Diag Ordering list'!$A$3:$A$832,MATCH('Calculations - Diagnostics'!$H97,'2 Diag Ordering list'!$A$3:$A$832,0)),4)="3.1 ",LEFT(INDEX('2 Diag Ordering list'!$A$3:$A$832,MATCH('Calculations - Diagnostics'!$H97,'2 Diag Ordering list'!$A$3:$A$832,0)),4)="4.1 ",LEFT(INDEX('2 Diag Ordering list'!$A$3:$A$832,MATCH('Calculations - Diagnostics'!$H97,'2 Diag Ordering list'!$A$3:$A$832,0)),4)="4.2 ",LEFT(INDEX('2 Diag Ordering list'!$A$3:$A$832,MATCH('Calculations - Diagnostics'!$H97,'2 Diag Ordering list'!$A$3:$A$832,0)),4)="5.1 ",LEFT(INDEX('2 Diag Ordering list'!$A$3:$A$832,MATCH('Calculations - Diagnostics'!$H97,'2 Diag Ordering list'!$A$3:$A$832,0)),4)="5.2 ",LEFT(INDEX('2 Diag Ordering list'!$A$3:$A$832,MATCH('Calculations - Diagnostics'!$H97,'2 Diag Ordering list'!$A$3:$A$832,0)),4)="5.3 ",LEFT(INDEX('2 Diag Ordering list'!$A$3:$A$832,MATCH('Calculations - Diagnostics'!$H97,'2 Diag Ordering list'!$A$3:$A$832,0)),4)="6.1 ",LEFT(INDEX('2 Diag Ordering list'!$A$3:$A$832,MATCH('Calculations - Diagnostics'!$H97,'2 Diag Ordering list'!$A$3:$A$832,0)),4)="6.2 ",LEFT(INDEX('2 Diag Ordering list'!$A$3:$A$832,MATCH('Calculations - Diagnostics'!$H97,'2 Diag Ordering list'!$A$3:$A$832,0)),4)="6.3 ",LEFT(INDEX('2 Diag Ordering list'!$A$3:$A$832,MATCH('Calculations - Diagnostics'!$H97,'2 Diag Ordering list'!$A$3:$A$832,0)),4)="6.4 ",LEFT(INDEX('2 Diag Ordering list'!$A$3:$A$832,MATCH('Calculations - Diagnostics'!$H97,'2 Diag Ordering list'!$A$3:$A$832,0)),4)="7.1 "),HYPERLINK("#"&amp;CELL("address",INDEX('2 Diag Ordering list'!$A$3:$A$832,MATCH('Calculations - Diagnostics'!$H97,'2 Diag Ordering list'!$A$3:$A$832,0))),INDEX('2 Diag Ordering list'!$A$3:$A$832,MATCH('Calculations - Diagnostics'!$H97,'2 Diag Ordering list'!$A$3:$A$832,0))),"")</f>
        <v/>
      </c>
      <c r="C62" s="641" t="str">
        <f t="array" aca="1" ref="C62" ca="1">IF(AND(A62="",B62=""),HYPERLINK("#"&amp;CELL("address",INDEX('2 Diag Ordering list'!$A$3:$A$832,MATCH('Calculations - Diagnostics'!$H97,'2 Diag Ordering list'!$A$3:$A$832,0))),INDEX('2 Diag Ordering list'!$A$3:$A$832,MATCH('Calculations - Diagnostics'!$H97,'2 Diag Ordering list'!$A$3:$A$832,0))),"")</f>
        <v>4.2.3 Media preparation glassware</v>
      </c>
    </row>
    <row r="63" spans="1:3" ht="17.100000000000001" customHeight="1" thickBot="1" x14ac:dyDescent="0.25">
      <c r="A63" s="917" t="str">
        <f t="array" aca="1" ref="A63" ca="1">IF(OR(LEFT(INDEX('2 Diag Ordering list'!$A$3:$A$832,MATCH('Calculations - Diagnostics'!$H98,'2 Diag Ordering list'!$A$3:$A$832,0)),3)="1. ",LEFT(INDEX('2 Diag Ordering list'!$A$3:$A$832,MATCH('Calculations - Diagnostics'!$H98,'2 Diag Ordering list'!$A$3:$A$832,0)),3)="2. ",LEFT(INDEX('2 Diag Ordering list'!$A$3:$A$832,MATCH('Calculations - Diagnostics'!$H98,'2 Diag Ordering list'!$A$3:$A$832,0)),3)="3. ",LEFT(INDEX('2 Diag Ordering list'!$A$3:$A$832,MATCH('Calculations - Diagnostics'!$H98,'2 Diag Ordering list'!$A$3:$A$832,0)),3)="4. ",LEFT(INDEX('2 Diag Ordering list'!$A$3:$A$832,MATCH('Calculations - Diagnostics'!$H98,'2 Diag Ordering list'!$A$3:$A$832,0)),3)="5. ",LEFT(INDEX('2 Diag Ordering list'!$A$3:$A$832,MATCH('Calculations - Diagnostics'!$H98,'2 Diag Ordering list'!$A$3:$A$832,0)),3)="6. ",LEFT(INDEX('2 Diag Ordering list'!$A$3:$A$832,MATCH('Calculations - Diagnostics'!$H98,'2 Diag Ordering list'!$A$3:$A$832,0)),3)="7. ",LEFT(INDEX('2 Diag Ordering list'!$A$3:$A$832,MATCH('Calculations - Diagnostics'!$H98,'2 Diag Ordering list'!$A$3:$A$832,0)),3)="8. ",LEFT(INDEX('2 Diag Ordering list'!$A$3:$A$832,MATCH('Calculations - Diagnostics'!$H98,'2 Diag Ordering list'!$A$3:$A$832,0)),3)="9. "),
HYPERLINK("#"&amp;CELL("address",INDEX('2 Diag Ordering list'!$A$3:$A$832,MATCH('Calculations - Diagnostics'!$H98,'2 Diag Ordering list'!$A$3:$A$832,0))),INDEX('2 Diag Ordering list'!$A$3:$A$832,MATCH('Calculations - Diagnostics'!$H98,'2 Diag Ordering list'!$A$3:$A$832,0))),"")</f>
        <v/>
      </c>
      <c r="B63" s="918" t="str">
        <f t="array" aca="1" ref="B63" ca="1">IF(OR(LEFT(INDEX('2 Diag Ordering list'!$A$3:$A$832,MATCH('Calculations - Diagnostics'!$H98,'2 Diag Ordering list'!$A$3:$A$832,0)),4)="1.1 ",LEFT(INDEX('2 Diag Ordering list'!$A$3:$A$832,MATCH('Calculations - Diagnostics'!$H98,'2 Diag Ordering list'!$A$3:$A$832,0)),4)="1.2 ",LEFT(INDEX('2 Diag Ordering list'!$A$3:$A$832,MATCH('Calculations - Diagnostics'!$H98,'2 Diag Ordering list'!$A$3:$A$832,0)),4)="1.3 ",LEFT(INDEX('2 Diag Ordering list'!$A$3:$A$832,MATCH('Calculations - Diagnostics'!$H98,'2 Diag Ordering list'!$A$3:$A$832,0)),4)="1.4 ",LEFT(INDEX('2 Diag Ordering list'!$A$3:$A$832,MATCH('Calculations - Diagnostics'!$H98,'2 Diag Ordering list'!$A$3:$A$832,0)),4)="1.5 ",LEFT(INDEX('2 Diag Ordering list'!$A$3:$A$832,MATCH('Calculations - Diagnostics'!$H98,'2 Diag Ordering list'!$A$3:$A$832,0)),4)="1.6 ",LEFT(INDEX('2 Diag Ordering list'!$A$3:$A$832,MATCH('Calculations - Diagnostics'!$H98,'2 Diag Ordering list'!$A$3:$A$832,0)),4)="2.1 ",LEFT(INDEX('2 Diag Ordering list'!$A$3:$A$832,MATCH('Calculations - Diagnostics'!$H98,'2 Diag Ordering list'!$A$3:$A$832,0)),4)="3.1 ",LEFT(INDEX('2 Diag Ordering list'!$A$3:$A$832,MATCH('Calculations - Diagnostics'!$H98,'2 Diag Ordering list'!$A$3:$A$832,0)),4)="4.1 ",LEFT(INDEX('2 Diag Ordering list'!$A$3:$A$832,MATCH('Calculations - Diagnostics'!$H98,'2 Diag Ordering list'!$A$3:$A$832,0)),4)="4.2 ",LEFT(INDEX('2 Diag Ordering list'!$A$3:$A$832,MATCH('Calculations - Diagnostics'!$H98,'2 Diag Ordering list'!$A$3:$A$832,0)),4)="5.1 ",LEFT(INDEX('2 Diag Ordering list'!$A$3:$A$832,MATCH('Calculations - Diagnostics'!$H98,'2 Diag Ordering list'!$A$3:$A$832,0)),4)="5.2 ",LEFT(INDEX('2 Diag Ordering list'!$A$3:$A$832,MATCH('Calculations - Diagnostics'!$H98,'2 Diag Ordering list'!$A$3:$A$832,0)),4)="5.3 ",LEFT(INDEX('2 Diag Ordering list'!$A$3:$A$832,MATCH('Calculations - Diagnostics'!$H98,'2 Diag Ordering list'!$A$3:$A$832,0)),4)="6.1 ",LEFT(INDEX('2 Diag Ordering list'!$A$3:$A$832,MATCH('Calculations - Diagnostics'!$H98,'2 Diag Ordering list'!$A$3:$A$832,0)),4)="6.2 ",LEFT(INDEX('2 Diag Ordering list'!$A$3:$A$832,MATCH('Calculations - Diagnostics'!$H98,'2 Diag Ordering list'!$A$3:$A$832,0)),4)="6.3 ",LEFT(INDEX('2 Diag Ordering list'!$A$3:$A$832,MATCH('Calculations - Diagnostics'!$H98,'2 Diag Ordering list'!$A$3:$A$832,0)),4)="6.4 ",LEFT(INDEX('2 Diag Ordering list'!$A$3:$A$832,MATCH('Calculations - Diagnostics'!$H98,'2 Diag Ordering list'!$A$3:$A$832,0)),4)="7.1 "),HYPERLINK("#"&amp;CELL("address",INDEX('2 Diag Ordering list'!$A$3:$A$832,MATCH('Calculations - Diagnostics'!$H98,'2 Diag Ordering list'!$A$3:$A$832,0))),INDEX('2 Diag Ordering list'!$A$3:$A$832,MATCH('Calculations - Diagnostics'!$H98,'2 Diag Ordering list'!$A$3:$A$832,0))),"")</f>
        <v/>
      </c>
      <c r="C63" s="642" t="str">
        <f t="array" aca="1" ref="C63" ca="1">IF(AND(A63="",B63=""),HYPERLINK("#"&amp;CELL("address",INDEX('2 Diag Ordering list'!$A$3:$A$832,MATCH('Calculations - Diagnostics'!$H98,'2 Diag Ordering list'!$A$3:$A$832,0))),INDEX('2 Diag Ordering list'!$A$3:$A$832,MATCH('Calculations - Diagnostics'!$H98,'2 Diag Ordering list'!$A$3:$A$832,0))),"")</f>
        <v>4.2.4 Media preparation consumables</v>
      </c>
    </row>
    <row r="64" spans="1:3" ht="17.100000000000001" customHeight="1" x14ac:dyDescent="0.2">
      <c r="A64" s="828" t="str">
        <f t="array" aca="1" ref="A64" ca="1">IF(OR(LEFT(INDEX('2 Diag Ordering list'!$A$3:$A$832,MATCH('Calculations - Diagnostics'!$H99,'2 Diag Ordering list'!$A$3:$A$832,0)),3)="1. ",LEFT(INDEX('2 Diag Ordering list'!$A$3:$A$832,MATCH('Calculations - Diagnostics'!$H99,'2 Diag Ordering list'!$A$3:$A$832,0)),3)="2. ",LEFT(INDEX('2 Diag Ordering list'!$A$3:$A$832,MATCH('Calculations - Diagnostics'!$H99,'2 Diag Ordering list'!$A$3:$A$832,0)),3)="3. ",LEFT(INDEX('2 Diag Ordering list'!$A$3:$A$832,MATCH('Calculations - Diagnostics'!$H99,'2 Diag Ordering list'!$A$3:$A$832,0)),3)="4. ",LEFT(INDEX('2 Diag Ordering list'!$A$3:$A$832,MATCH('Calculations - Diagnostics'!$H99,'2 Diag Ordering list'!$A$3:$A$832,0)),3)="5. ",LEFT(INDEX('2 Diag Ordering list'!$A$3:$A$832,MATCH('Calculations - Diagnostics'!$H99,'2 Diag Ordering list'!$A$3:$A$832,0)),3)="6. ",LEFT(INDEX('2 Diag Ordering list'!$A$3:$A$832,MATCH('Calculations - Diagnostics'!$H99,'2 Diag Ordering list'!$A$3:$A$832,0)),3)="7. ",LEFT(INDEX('2 Diag Ordering list'!$A$3:$A$832,MATCH('Calculations - Diagnostics'!$H99,'2 Diag Ordering list'!$A$3:$A$832,0)),3)="8. ",LEFT(INDEX('2 Diag Ordering list'!$A$3:$A$832,MATCH('Calculations - Diagnostics'!$H99,'2 Diag Ordering list'!$A$3:$A$832,0)),3)="9. "),
HYPERLINK("#"&amp;CELL("address",INDEX('2 Diag Ordering list'!$A$3:$A$832,MATCH('Calculations - Diagnostics'!$H99,'2 Diag Ordering list'!$A$3:$A$832,0))),INDEX('2 Diag Ordering list'!$A$3:$A$832,MATCH('Calculations - Diagnostics'!$H99,'2 Diag Ordering list'!$A$3:$A$832,0))),"")</f>
        <v>5. INFECTION PREVENTION PRODUCTS</v>
      </c>
      <c r="B64" s="912" t="str">
        <f t="array" aca="1" ref="B64" ca="1">IF(OR(LEFT(INDEX('2 Diag Ordering list'!$A$3:$A$832,MATCH('Calculations - Diagnostics'!$H99,'2 Diag Ordering list'!$A$3:$A$832,0)),4)="1.1 ",LEFT(INDEX('2 Diag Ordering list'!$A$3:$A$832,MATCH('Calculations - Diagnostics'!$H99,'2 Diag Ordering list'!$A$3:$A$832,0)),4)="1.2 ",LEFT(INDEX('2 Diag Ordering list'!$A$3:$A$832,MATCH('Calculations - Diagnostics'!$H99,'2 Diag Ordering list'!$A$3:$A$832,0)),4)="1.3 ",LEFT(INDEX('2 Diag Ordering list'!$A$3:$A$832,MATCH('Calculations - Diagnostics'!$H99,'2 Diag Ordering list'!$A$3:$A$832,0)),4)="1.4 ",LEFT(INDEX('2 Diag Ordering list'!$A$3:$A$832,MATCH('Calculations - Diagnostics'!$H99,'2 Diag Ordering list'!$A$3:$A$832,0)),4)="1.5 ",LEFT(INDEX('2 Diag Ordering list'!$A$3:$A$832,MATCH('Calculations - Diagnostics'!$H99,'2 Diag Ordering list'!$A$3:$A$832,0)),4)="1.6 ",LEFT(INDEX('2 Diag Ordering list'!$A$3:$A$832,MATCH('Calculations - Diagnostics'!$H99,'2 Diag Ordering list'!$A$3:$A$832,0)),4)="2.1 ",LEFT(INDEX('2 Diag Ordering list'!$A$3:$A$832,MATCH('Calculations - Diagnostics'!$H99,'2 Diag Ordering list'!$A$3:$A$832,0)),4)="3.1 ",LEFT(INDEX('2 Diag Ordering list'!$A$3:$A$832,MATCH('Calculations - Diagnostics'!$H99,'2 Diag Ordering list'!$A$3:$A$832,0)),4)="4.1 ",LEFT(INDEX('2 Diag Ordering list'!$A$3:$A$832,MATCH('Calculations - Diagnostics'!$H99,'2 Diag Ordering list'!$A$3:$A$832,0)),4)="4.2 ",LEFT(INDEX('2 Diag Ordering list'!$A$3:$A$832,MATCH('Calculations - Diagnostics'!$H99,'2 Diag Ordering list'!$A$3:$A$832,0)),4)="5.1 ",LEFT(INDEX('2 Diag Ordering list'!$A$3:$A$832,MATCH('Calculations - Diagnostics'!$H99,'2 Diag Ordering list'!$A$3:$A$832,0)),4)="5.2 ",LEFT(INDEX('2 Diag Ordering list'!$A$3:$A$832,MATCH('Calculations - Diagnostics'!$H99,'2 Diag Ordering list'!$A$3:$A$832,0)),4)="5.3 ",LEFT(INDEX('2 Diag Ordering list'!$A$3:$A$832,MATCH('Calculations - Diagnostics'!$H99,'2 Diag Ordering list'!$A$3:$A$832,0)),4)="6.1 ",LEFT(INDEX('2 Diag Ordering list'!$A$3:$A$832,MATCH('Calculations - Diagnostics'!$H99,'2 Diag Ordering list'!$A$3:$A$832,0)),4)="6.2 ",LEFT(INDEX('2 Diag Ordering list'!$A$3:$A$832,MATCH('Calculations - Diagnostics'!$H99,'2 Diag Ordering list'!$A$3:$A$832,0)),4)="6.3 ",LEFT(INDEX('2 Diag Ordering list'!$A$3:$A$832,MATCH('Calculations - Diagnostics'!$H99,'2 Diag Ordering list'!$A$3:$A$832,0)),4)="6.4 ",LEFT(INDEX('2 Diag Ordering list'!$A$3:$A$832,MATCH('Calculations - Diagnostics'!$H99,'2 Diag Ordering list'!$A$3:$A$832,0)),4)="7.1 "),HYPERLINK("#"&amp;CELL("address",INDEX('2 Diag Ordering list'!$A$3:$A$832,MATCH('Calculations - Diagnostics'!$H99,'2 Diag Ordering list'!$A$3:$A$832,0))),INDEX('2 Diag Ordering list'!$A$3:$A$832,MATCH('Calculations - Diagnostics'!$H99,'2 Diag Ordering list'!$A$3:$A$832,0))),"")</f>
        <v/>
      </c>
      <c r="C64" s="639" t="str">
        <f t="array" aca="1" ref="C64" ca="1">IF(AND(A64="",B64=""),HYPERLINK("#"&amp;CELL("address",INDEX('2 Diag Ordering list'!$A$3:$A$832,MATCH('Calculations - Diagnostics'!$H99,'2 Diag Ordering list'!$A$3:$A$832,0))),INDEX('2 Diag Ordering list'!$A$3:$A$832,MATCH('Calculations - Diagnostics'!$H99,'2 Diag Ordering list'!$A$3:$A$832,0))),"")</f>
        <v/>
      </c>
    </row>
    <row r="65" spans="1:3" ht="17.100000000000001" customHeight="1" x14ac:dyDescent="0.2">
      <c r="A65" s="828" t="str">
        <f t="array" aca="1" ref="A65" ca="1">IF(OR(LEFT(INDEX('2 Diag Ordering list'!$A$3:$A$832,MATCH('Calculations - Diagnostics'!$H100,'2 Diag Ordering list'!$A$3:$A$832,0)),3)="1. ",LEFT(INDEX('2 Diag Ordering list'!$A$3:$A$832,MATCH('Calculations - Diagnostics'!$H100,'2 Diag Ordering list'!$A$3:$A$832,0)),3)="2. ",LEFT(INDEX('2 Diag Ordering list'!$A$3:$A$832,MATCH('Calculations - Diagnostics'!$H100,'2 Diag Ordering list'!$A$3:$A$832,0)),3)="3. ",LEFT(INDEX('2 Diag Ordering list'!$A$3:$A$832,MATCH('Calculations - Diagnostics'!$H100,'2 Diag Ordering list'!$A$3:$A$832,0)),3)="4. ",LEFT(INDEX('2 Diag Ordering list'!$A$3:$A$832,MATCH('Calculations - Diagnostics'!$H100,'2 Diag Ordering list'!$A$3:$A$832,0)),3)="5. ",LEFT(INDEX('2 Diag Ordering list'!$A$3:$A$832,MATCH('Calculations - Diagnostics'!$H100,'2 Diag Ordering list'!$A$3:$A$832,0)),3)="6. ",LEFT(INDEX('2 Diag Ordering list'!$A$3:$A$832,MATCH('Calculations - Diagnostics'!$H100,'2 Diag Ordering list'!$A$3:$A$832,0)),3)="7. ",LEFT(INDEX('2 Diag Ordering list'!$A$3:$A$832,MATCH('Calculations - Diagnostics'!$H100,'2 Diag Ordering list'!$A$3:$A$832,0)),3)="8. ",LEFT(INDEX('2 Diag Ordering list'!$A$3:$A$832,MATCH('Calculations - Diagnostics'!$H100,'2 Diag Ordering list'!$A$3:$A$832,0)),3)="9. "),
HYPERLINK("#"&amp;CELL("address",INDEX('2 Diag Ordering list'!$A$3:$A$832,MATCH('Calculations - Diagnostics'!$H100,'2 Diag Ordering list'!$A$3:$A$832,0))),INDEX('2 Diag Ordering list'!$A$3:$A$832,MATCH('Calculations - Diagnostics'!$H100,'2 Diag Ordering list'!$A$3:$A$832,0))),"")</f>
        <v/>
      </c>
      <c r="B65" s="912" t="str">
        <f t="array" aca="1" ref="B65" ca="1">IF(OR(LEFT(INDEX('2 Diag Ordering list'!$A$3:$A$832,MATCH('Calculations - Diagnostics'!$H100,'2 Diag Ordering list'!$A$3:$A$832,0)),4)="1.1 ",LEFT(INDEX('2 Diag Ordering list'!$A$3:$A$832,MATCH('Calculations - Diagnostics'!$H100,'2 Diag Ordering list'!$A$3:$A$832,0)),4)="1.2 ",LEFT(INDEX('2 Diag Ordering list'!$A$3:$A$832,MATCH('Calculations - Diagnostics'!$H100,'2 Diag Ordering list'!$A$3:$A$832,0)),4)="1.3 ",LEFT(INDEX('2 Diag Ordering list'!$A$3:$A$832,MATCH('Calculations - Diagnostics'!$H100,'2 Diag Ordering list'!$A$3:$A$832,0)),4)="1.4 ",LEFT(INDEX('2 Diag Ordering list'!$A$3:$A$832,MATCH('Calculations - Diagnostics'!$H100,'2 Diag Ordering list'!$A$3:$A$832,0)),4)="1.5 ",LEFT(INDEX('2 Diag Ordering list'!$A$3:$A$832,MATCH('Calculations - Diagnostics'!$H100,'2 Diag Ordering list'!$A$3:$A$832,0)),4)="1.6 ",LEFT(INDEX('2 Diag Ordering list'!$A$3:$A$832,MATCH('Calculations - Diagnostics'!$H100,'2 Diag Ordering list'!$A$3:$A$832,0)),4)="2.1 ",LEFT(INDEX('2 Diag Ordering list'!$A$3:$A$832,MATCH('Calculations - Diagnostics'!$H100,'2 Diag Ordering list'!$A$3:$A$832,0)),4)="3.1 ",LEFT(INDEX('2 Diag Ordering list'!$A$3:$A$832,MATCH('Calculations - Diagnostics'!$H100,'2 Diag Ordering list'!$A$3:$A$832,0)),4)="4.1 ",LEFT(INDEX('2 Diag Ordering list'!$A$3:$A$832,MATCH('Calculations - Diagnostics'!$H100,'2 Diag Ordering list'!$A$3:$A$832,0)),4)="4.2 ",LEFT(INDEX('2 Diag Ordering list'!$A$3:$A$832,MATCH('Calculations - Diagnostics'!$H100,'2 Diag Ordering list'!$A$3:$A$832,0)),4)="5.1 ",LEFT(INDEX('2 Diag Ordering list'!$A$3:$A$832,MATCH('Calculations - Diagnostics'!$H100,'2 Diag Ordering list'!$A$3:$A$832,0)),4)="5.2 ",LEFT(INDEX('2 Diag Ordering list'!$A$3:$A$832,MATCH('Calculations - Diagnostics'!$H100,'2 Diag Ordering list'!$A$3:$A$832,0)),4)="5.3 ",LEFT(INDEX('2 Diag Ordering list'!$A$3:$A$832,MATCH('Calculations - Diagnostics'!$H100,'2 Diag Ordering list'!$A$3:$A$832,0)),4)="6.1 ",LEFT(INDEX('2 Diag Ordering list'!$A$3:$A$832,MATCH('Calculations - Diagnostics'!$H100,'2 Diag Ordering list'!$A$3:$A$832,0)),4)="6.2 ",LEFT(INDEX('2 Diag Ordering list'!$A$3:$A$832,MATCH('Calculations - Diagnostics'!$H100,'2 Diag Ordering list'!$A$3:$A$832,0)),4)="6.3 ",LEFT(INDEX('2 Diag Ordering list'!$A$3:$A$832,MATCH('Calculations - Diagnostics'!$H100,'2 Diag Ordering list'!$A$3:$A$832,0)),4)="6.4 ",LEFT(INDEX('2 Diag Ordering list'!$A$3:$A$832,MATCH('Calculations - Diagnostics'!$H100,'2 Diag Ordering list'!$A$3:$A$832,0)),4)="7.1 "),HYPERLINK("#"&amp;CELL("address",INDEX('2 Diag Ordering list'!$A$3:$A$832,MATCH('Calculations - Diagnostics'!$H100,'2 Diag Ordering list'!$A$3:$A$832,0))),INDEX('2 Diag Ordering list'!$A$3:$A$832,MATCH('Calculations - Diagnostics'!$H100,'2 Diag Ordering list'!$A$3:$A$832,0))),"")</f>
        <v>5.1 PERSONAL PROTECTIVE EQUIPMENT (PPE)</v>
      </c>
      <c r="C65" s="639" t="str">
        <f t="array" aca="1" ref="C65" ca="1">IF(AND(A65="",B65=""),HYPERLINK("#"&amp;CELL("address",INDEX('2 Diag Ordering list'!$A$3:$A$832,MATCH('Calculations - Diagnostics'!$H100,'2 Diag Ordering list'!$A$3:$A$832,0))),INDEX('2 Diag Ordering list'!$A$3:$A$832,MATCH('Calculations - Diagnostics'!$H100,'2 Diag Ordering list'!$A$3:$A$832,0))),"")</f>
        <v/>
      </c>
    </row>
    <row r="66" spans="1:3" ht="17.100000000000001" customHeight="1" x14ac:dyDescent="0.2">
      <c r="A66" s="828" t="str">
        <f t="array" aca="1" ref="A66" ca="1">IF(OR(LEFT(INDEX('2 Diag Ordering list'!$A$3:$A$832,MATCH('Calculations - Diagnostics'!$H101,'2 Diag Ordering list'!$A$3:$A$832,0)),3)="1. ",LEFT(INDEX('2 Diag Ordering list'!$A$3:$A$832,MATCH('Calculations - Diagnostics'!$H101,'2 Diag Ordering list'!$A$3:$A$832,0)),3)="2. ",LEFT(INDEX('2 Diag Ordering list'!$A$3:$A$832,MATCH('Calculations - Diagnostics'!$H101,'2 Diag Ordering list'!$A$3:$A$832,0)),3)="3. ",LEFT(INDEX('2 Diag Ordering list'!$A$3:$A$832,MATCH('Calculations - Diagnostics'!$H101,'2 Diag Ordering list'!$A$3:$A$832,0)),3)="4. ",LEFT(INDEX('2 Diag Ordering list'!$A$3:$A$832,MATCH('Calculations - Diagnostics'!$H101,'2 Diag Ordering list'!$A$3:$A$832,0)),3)="5. ",LEFT(INDEX('2 Diag Ordering list'!$A$3:$A$832,MATCH('Calculations - Diagnostics'!$H101,'2 Diag Ordering list'!$A$3:$A$832,0)),3)="6. ",LEFT(INDEX('2 Diag Ordering list'!$A$3:$A$832,MATCH('Calculations - Diagnostics'!$H101,'2 Diag Ordering list'!$A$3:$A$832,0)),3)="7. ",LEFT(INDEX('2 Diag Ordering list'!$A$3:$A$832,MATCH('Calculations - Diagnostics'!$H101,'2 Diag Ordering list'!$A$3:$A$832,0)),3)="8. ",LEFT(INDEX('2 Diag Ordering list'!$A$3:$A$832,MATCH('Calculations - Diagnostics'!$H101,'2 Diag Ordering list'!$A$3:$A$832,0)),3)="9. "),
HYPERLINK("#"&amp;CELL("address",INDEX('2 Diag Ordering list'!$A$3:$A$832,MATCH('Calculations - Diagnostics'!$H101,'2 Diag Ordering list'!$A$3:$A$832,0))),INDEX('2 Diag Ordering list'!$A$3:$A$832,MATCH('Calculations - Diagnostics'!$H101,'2 Diag Ordering list'!$A$3:$A$832,0))),"")</f>
        <v/>
      </c>
      <c r="B66" s="912" t="str">
        <f t="array" aca="1" ref="B66" ca="1">IF(OR(LEFT(INDEX('2 Diag Ordering list'!$A$3:$A$832,MATCH('Calculations - Diagnostics'!$H101,'2 Diag Ordering list'!$A$3:$A$832,0)),4)="1.1 ",LEFT(INDEX('2 Diag Ordering list'!$A$3:$A$832,MATCH('Calculations - Diagnostics'!$H101,'2 Diag Ordering list'!$A$3:$A$832,0)),4)="1.2 ",LEFT(INDEX('2 Diag Ordering list'!$A$3:$A$832,MATCH('Calculations - Diagnostics'!$H101,'2 Diag Ordering list'!$A$3:$A$832,0)),4)="1.3 ",LEFT(INDEX('2 Diag Ordering list'!$A$3:$A$832,MATCH('Calculations - Diagnostics'!$H101,'2 Diag Ordering list'!$A$3:$A$832,0)),4)="1.4 ",LEFT(INDEX('2 Diag Ordering list'!$A$3:$A$832,MATCH('Calculations - Diagnostics'!$H101,'2 Diag Ordering list'!$A$3:$A$832,0)),4)="1.5 ",LEFT(INDEX('2 Diag Ordering list'!$A$3:$A$832,MATCH('Calculations - Diagnostics'!$H101,'2 Diag Ordering list'!$A$3:$A$832,0)),4)="1.6 ",LEFT(INDEX('2 Diag Ordering list'!$A$3:$A$832,MATCH('Calculations - Diagnostics'!$H101,'2 Diag Ordering list'!$A$3:$A$832,0)),4)="2.1 ",LEFT(INDEX('2 Diag Ordering list'!$A$3:$A$832,MATCH('Calculations - Diagnostics'!$H101,'2 Diag Ordering list'!$A$3:$A$832,0)),4)="3.1 ",LEFT(INDEX('2 Diag Ordering list'!$A$3:$A$832,MATCH('Calculations - Diagnostics'!$H101,'2 Diag Ordering list'!$A$3:$A$832,0)),4)="4.1 ",LEFT(INDEX('2 Diag Ordering list'!$A$3:$A$832,MATCH('Calculations - Diagnostics'!$H101,'2 Diag Ordering list'!$A$3:$A$832,0)),4)="4.2 ",LEFT(INDEX('2 Diag Ordering list'!$A$3:$A$832,MATCH('Calculations - Diagnostics'!$H101,'2 Diag Ordering list'!$A$3:$A$832,0)),4)="5.1 ",LEFT(INDEX('2 Diag Ordering list'!$A$3:$A$832,MATCH('Calculations - Diagnostics'!$H101,'2 Diag Ordering list'!$A$3:$A$832,0)),4)="5.2 ",LEFT(INDEX('2 Diag Ordering list'!$A$3:$A$832,MATCH('Calculations - Diagnostics'!$H101,'2 Diag Ordering list'!$A$3:$A$832,0)),4)="5.3 ",LEFT(INDEX('2 Diag Ordering list'!$A$3:$A$832,MATCH('Calculations - Diagnostics'!$H101,'2 Diag Ordering list'!$A$3:$A$832,0)),4)="6.1 ",LEFT(INDEX('2 Diag Ordering list'!$A$3:$A$832,MATCH('Calculations - Diagnostics'!$H101,'2 Diag Ordering list'!$A$3:$A$832,0)),4)="6.2 ",LEFT(INDEX('2 Diag Ordering list'!$A$3:$A$832,MATCH('Calculations - Diagnostics'!$H101,'2 Diag Ordering list'!$A$3:$A$832,0)),4)="6.3 ",LEFT(INDEX('2 Diag Ordering list'!$A$3:$A$832,MATCH('Calculations - Diagnostics'!$H101,'2 Diag Ordering list'!$A$3:$A$832,0)),4)="6.4 ",LEFT(INDEX('2 Diag Ordering list'!$A$3:$A$832,MATCH('Calculations - Diagnostics'!$H101,'2 Diag Ordering list'!$A$3:$A$832,0)),4)="7.1 "),HYPERLINK("#"&amp;CELL("address",INDEX('2 Diag Ordering list'!$A$3:$A$832,MATCH('Calculations - Diagnostics'!$H101,'2 Diag Ordering list'!$A$3:$A$832,0))),INDEX('2 Diag Ordering list'!$A$3:$A$832,MATCH('Calculations - Diagnostics'!$H101,'2 Diag Ordering list'!$A$3:$A$832,0))),"")</f>
        <v/>
      </c>
      <c r="C66" s="640" t="str">
        <f t="array" aca="1" ref="C66" ca="1">IF(AND(A66="",B66=""),HYPERLINK("#"&amp;CELL("address",INDEX('2 Diag Ordering list'!$A$3:$A$832,MATCH('Calculations - Diagnostics'!$H101,'2 Diag Ordering list'!$A$3:$A$832,0))),INDEX('2 Diag Ordering list'!$A$3:$A$832,MATCH('Calculations - Diagnostics'!$H101,'2 Diag Ordering list'!$A$3:$A$832,0))),"")</f>
        <v>5.1.1 PPE consumables</v>
      </c>
    </row>
    <row r="67" spans="1:3" ht="17.100000000000001" customHeight="1" x14ac:dyDescent="0.2">
      <c r="A67" s="828" t="str">
        <f t="array" aca="1" ref="A67" ca="1">IF(OR(LEFT(INDEX('2 Diag Ordering list'!$A$3:$A$832,MATCH('Calculations - Diagnostics'!$H102,'2 Diag Ordering list'!$A$3:$A$832,0)),3)="1. ",LEFT(INDEX('2 Diag Ordering list'!$A$3:$A$832,MATCH('Calculations - Diagnostics'!$H102,'2 Diag Ordering list'!$A$3:$A$832,0)),3)="2. ",LEFT(INDEX('2 Diag Ordering list'!$A$3:$A$832,MATCH('Calculations - Diagnostics'!$H102,'2 Diag Ordering list'!$A$3:$A$832,0)),3)="3. ",LEFT(INDEX('2 Diag Ordering list'!$A$3:$A$832,MATCH('Calculations - Diagnostics'!$H102,'2 Diag Ordering list'!$A$3:$A$832,0)),3)="4. ",LEFT(INDEX('2 Diag Ordering list'!$A$3:$A$832,MATCH('Calculations - Diagnostics'!$H102,'2 Diag Ordering list'!$A$3:$A$832,0)),3)="5. ",LEFT(INDEX('2 Diag Ordering list'!$A$3:$A$832,MATCH('Calculations - Diagnostics'!$H102,'2 Diag Ordering list'!$A$3:$A$832,0)),3)="6. ",LEFT(INDEX('2 Diag Ordering list'!$A$3:$A$832,MATCH('Calculations - Diagnostics'!$H102,'2 Diag Ordering list'!$A$3:$A$832,0)),3)="7. ",LEFT(INDEX('2 Diag Ordering list'!$A$3:$A$832,MATCH('Calculations - Diagnostics'!$H102,'2 Diag Ordering list'!$A$3:$A$832,0)),3)="8. ",LEFT(INDEX('2 Diag Ordering list'!$A$3:$A$832,MATCH('Calculations - Diagnostics'!$H102,'2 Diag Ordering list'!$A$3:$A$832,0)),3)="9. "),
HYPERLINK("#"&amp;CELL("address",INDEX('2 Diag Ordering list'!$A$3:$A$832,MATCH('Calculations - Diagnostics'!$H102,'2 Diag Ordering list'!$A$3:$A$832,0))),INDEX('2 Diag Ordering list'!$A$3:$A$832,MATCH('Calculations - Diagnostics'!$H102,'2 Diag Ordering list'!$A$3:$A$832,0))),"")</f>
        <v/>
      </c>
      <c r="B67" s="912" t="str">
        <f t="array" aca="1" ref="B67" ca="1">IF(OR(LEFT(INDEX('2 Diag Ordering list'!$A$3:$A$832,MATCH('Calculations - Diagnostics'!$H102,'2 Diag Ordering list'!$A$3:$A$832,0)),4)="1.1 ",LEFT(INDEX('2 Diag Ordering list'!$A$3:$A$832,MATCH('Calculations - Diagnostics'!$H102,'2 Diag Ordering list'!$A$3:$A$832,0)),4)="1.2 ",LEFT(INDEX('2 Diag Ordering list'!$A$3:$A$832,MATCH('Calculations - Diagnostics'!$H102,'2 Diag Ordering list'!$A$3:$A$832,0)),4)="1.3 ",LEFT(INDEX('2 Diag Ordering list'!$A$3:$A$832,MATCH('Calculations - Diagnostics'!$H102,'2 Diag Ordering list'!$A$3:$A$832,0)),4)="1.4 ",LEFT(INDEX('2 Diag Ordering list'!$A$3:$A$832,MATCH('Calculations - Diagnostics'!$H102,'2 Diag Ordering list'!$A$3:$A$832,0)),4)="1.5 ",LEFT(INDEX('2 Diag Ordering list'!$A$3:$A$832,MATCH('Calculations - Diagnostics'!$H102,'2 Diag Ordering list'!$A$3:$A$832,0)),4)="1.6 ",LEFT(INDEX('2 Diag Ordering list'!$A$3:$A$832,MATCH('Calculations - Diagnostics'!$H102,'2 Diag Ordering list'!$A$3:$A$832,0)),4)="2.1 ",LEFT(INDEX('2 Diag Ordering list'!$A$3:$A$832,MATCH('Calculations - Diagnostics'!$H102,'2 Diag Ordering list'!$A$3:$A$832,0)),4)="3.1 ",LEFT(INDEX('2 Diag Ordering list'!$A$3:$A$832,MATCH('Calculations - Diagnostics'!$H102,'2 Diag Ordering list'!$A$3:$A$832,0)),4)="4.1 ",LEFT(INDEX('2 Diag Ordering list'!$A$3:$A$832,MATCH('Calculations - Diagnostics'!$H102,'2 Diag Ordering list'!$A$3:$A$832,0)),4)="4.2 ",LEFT(INDEX('2 Diag Ordering list'!$A$3:$A$832,MATCH('Calculations - Diagnostics'!$H102,'2 Diag Ordering list'!$A$3:$A$832,0)),4)="5.1 ",LEFT(INDEX('2 Diag Ordering list'!$A$3:$A$832,MATCH('Calculations - Diagnostics'!$H102,'2 Diag Ordering list'!$A$3:$A$832,0)),4)="5.2 ",LEFT(INDEX('2 Diag Ordering list'!$A$3:$A$832,MATCH('Calculations - Diagnostics'!$H102,'2 Diag Ordering list'!$A$3:$A$832,0)),4)="5.3 ",LEFT(INDEX('2 Diag Ordering list'!$A$3:$A$832,MATCH('Calculations - Diagnostics'!$H102,'2 Diag Ordering list'!$A$3:$A$832,0)),4)="6.1 ",LEFT(INDEX('2 Diag Ordering list'!$A$3:$A$832,MATCH('Calculations - Diagnostics'!$H102,'2 Diag Ordering list'!$A$3:$A$832,0)),4)="6.2 ",LEFT(INDEX('2 Diag Ordering list'!$A$3:$A$832,MATCH('Calculations - Diagnostics'!$H102,'2 Diag Ordering list'!$A$3:$A$832,0)),4)="6.3 ",LEFT(INDEX('2 Diag Ordering list'!$A$3:$A$832,MATCH('Calculations - Diagnostics'!$H102,'2 Diag Ordering list'!$A$3:$A$832,0)),4)="6.4 ",LEFT(INDEX('2 Diag Ordering list'!$A$3:$A$832,MATCH('Calculations - Diagnostics'!$H102,'2 Diag Ordering list'!$A$3:$A$832,0)),4)="7.1 "),HYPERLINK("#"&amp;CELL("address",INDEX('2 Diag Ordering list'!$A$3:$A$832,MATCH('Calculations - Diagnostics'!$H102,'2 Diag Ordering list'!$A$3:$A$832,0))),INDEX('2 Diag Ordering list'!$A$3:$A$832,MATCH('Calculations - Diagnostics'!$H102,'2 Diag Ordering list'!$A$3:$A$832,0))),"")</f>
        <v>5.2 BIOSAFETY PRODUCTS</v>
      </c>
      <c r="C67" s="640" t="str">
        <f t="array" aca="1" ref="C67" ca="1">IF(AND(A67="",B67=""),HYPERLINK("#"&amp;CELL("address",INDEX('2 Diag Ordering list'!$A$3:$A$832,MATCH('Calculations - Diagnostics'!$H102,'2 Diag Ordering list'!$A$3:$A$832,0))),INDEX('2 Diag Ordering list'!$A$3:$A$832,MATCH('Calculations - Diagnostics'!$H102,'2 Diag Ordering list'!$A$3:$A$832,0))),"")</f>
        <v/>
      </c>
    </row>
    <row r="68" spans="1:3" ht="17.100000000000001" customHeight="1" x14ac:dyDescent="0.2">
      <c r="A68" s="828" t="str">
        <f t="array" aca="1" ref="A68" ca="1">IF(OR(LEFT(INDEX('2 Diag Ordering list'!$A$3:$A$832,MATCH('Calculations - Diagnostics'!$H103,'2 Diag Ordering list'!$A$3:$A$832,0)),3)="1. ",LEFT(INDEX('2 Diag Ordering list'!$A$3:$A$832,MATCH('Calculations - Diagnostics'!$H103,'2 Diag Ordering list'!$A$3:$A$832,0)),3)="2. ",LEFT(INDEX('2 Diag Ordering list'!$A$3:$A$832,MATCH('Calculations - Diagnostics'!$H103,'2 Diag Ordering list'!$A$3:$A$832,0)),3)="3. ",LEFT(INDEX('2 Diag Ordering list'!$A$3:$A$832,MATCH('Calculations - Diagnostics'!$H103,'2 Diag Ordering list'!$A$3:$A$832,0)),3)="4. ",LEFT(INDEX('2 Diag Ordering list'!$A$3:$A$832,MATCH('Calculations - Diagnostics'!$H103,'2 Diag Ordering list'!$A$3:$A$832,0)),3)="5. ",LEFT(INDEX('2 Diag Ordering list'!$A$3:$A$832,MATCH('Calculations - Diagnostics'!$H103,'2 Diag Ordering list'!$A$3:$A$832,0)),3)="6. ",LEFT(INDEX('2 Diag Ordering list'!$A$3:$A$832,MATCH('Calculations - Diagnostics'!$H103,'2 Diag Ordering list'!$A$3:$A$832,0)),3)="7. ",LEFT(INDEX('2 Diag Ordering list'!$A$3:$A$832,MATCH('Calculations - Diagnostics'!$H103,'2 Diag Ordering list'!$A$3:$A$832,0)),3)="8. ",LEFT(INDEX('2 Diag Ordering list'!$A$3:$A$832,MATCH('Calculations - Diagnostics'!$H103,'2 Diag Ordering list'!$A$3:$A$832,0)),3)="9. "),
HYPERLINK("#"&amp;CELL("address",INDEX('2 Diag Ordering list'!$A$3:$A$832,MATCH('Calculations - Diagnostics'!$H103,'2 Diag Ordering list'!$A$3:$A$832,0))),INDEX('2 Diag Ordering list'!$A$3:$A$832,MATCH('Calculations - Diagnostics'!$H103,'2 Diag Ordering list'!$A$3:$A$832,0))),"")</f>
        <v/>
      </c>
      <c r="B68" s="915" t="str">
        <f t="array" aca="1" ref="B68" ca="1">IF(OR(LEFT(INDEX('2 Diag Ordering list'!$A$3:$A$832,MATCH('Calculations - Diagnostics'!$H103,'2 Diag Ordering list'!$A$3:$A$832,0)),4)="1.1 ",LEFT(INDEX('2 Diag Ordering list'!$A$3:$A$832,MATCH('Calculations - Diagnostics'!$H103,'2 Diag Ordering list'!$A$3:$A$832,0)),4)="1.2 ",LEFT(INDEX('2 Diag Ordering list'!$A$3:$A$832,MATCH('Calculations - Diagnostics'!$H103,'2 Diag Ordering list'!$A$3:$A$832,0)),4)="1.3 ",LEFT(INDEX('2 Diag Ordering list'!$A$3:$A$832,MATCH('Calculations - Diagnostics'!$H103,'2 Diag Ordering list'!$A$3:$A$832,0)),4)="1.4 ",LEFT(INDEX('2 Diag Ordering list'!$A$3:$A$832,MATCH('Calculations - Diagnostics'!$H103,'2 Diag Ordering list'!$A$3:$A$832,0)),4)="1.5 ",LEFT(INDEX('2 Diag Ordering list'!$A$3:$A$832,MATCH('Calculations - Diagnostics'!$H103,'2 Diag Ordering list'!$A$3:$A$832,0)),4)="1.6 ",LEFT(INDEX('2 Diag Ordering list'!$A$3:$A$832,MATCH('Calculations - Diagnostics'!$H103,'2 Diag Ordering list'!$A$3:$A$832,0)),4)="2.1 ",LEFT(INDEX('2 Diag Ordering list'!$A$3:$A$832,MATCH('Calculations - Diagnostics'!$H103,'2 Diag Ordering list'!$A$3:$A$832,0)),4)="3.1 ",LEFT(INDEX('2 Diag Ordering list'!$A$3:$A$832,MATCH('Calculations - Diagnostics'!$H103,'2 Diag Ordering list'!$A$3:$A$832,0)),4)="4.1 ",LEFT(INDEX('2 Diag Ordering list'!$A$3:$A$832,MATCH('Calculations - Diagnostics'!$H103,'2 Diag Ordering list'!$A$3:$A$832,0)),4)="4.2 ",LEFT(INDEX('2 Diag Ordering list'!$A$3:$A$832,MATCH('Calculations - Diagnostics'!$H103,'2 Diag Ordering list'!$A$3:$A$832,0)),4)="5.1 ",LEFT(INDEX('2 Diag Ordering list'!$A$3:$A$832,MATCH('Calculations - Diagnostics'!$H103,'2 Diag Ordering list'!$A$3:$A$832,0)),4)="5.2 ",LEFT(INDEX('2 Diag Ordering list'!$A$3:$A$832,MATCH('Calculations - Diagnostics'!$H103,'2 Diag Ordering list'!$A$3:$A$832,0)),4)="5.3 ",LEFT(INDEX('2 Diag Ordering list'!$A$3:$A$832,MATCH('Calculations - Diagnostics'!$H103,'2 Diag Ordering list'!$A$3:$A$832,0)),4)="6.1 ",LEFT(INDEX('2 Diag Ordering list'!$A$3:$A$832,MATCH('Calculations - Diagnostics'!$H103,'2 Diag Ordering list'!$A$3:$A$832,0)),4)="6.2 ",LEFT(INDEX('2 Diag Ordering list'!$A$3:$A$832,MATCH('Calculations - Diagnostics'!$H103,'2 Diag Ordering list'!$A$3:$A$832,0)),4)="6.3 ",LEFT(INDEX('2 Diag Ordering list'!$A$3:$A$832,MATCH('Calculations - Diagnostics'!$H103,'2 Diag Ordering list'!$A$3:$A$832,0)),4)="6.4 ",LEFT(INDEX('2 Diag Ordering list'!$A$3:$A$832,MATCH('Calculations - Diagnostics'!$H103,'2 Diag Ordering list'!$A$3:$A$832,0)),4)="7.1 "),HYPERLINK("#"&amp;CELL("address",INDEX('2 Diag Ordering list'!$A$3:$A$832,MATCH('Calculations - Diagnostics'!$H103,'2 Diag Ordering list'!$A$3:$A$832,0))),INDEX('2 Diag Ordering list'!$A$3:$A$832,MATCH('Calculations - Diagnostics'!$H103,'2 Diag Ordering list'!$A$3:$A$832,0))),"")</f>
        <v/>
      </c>
      <c r="C68" s="639" t="str">
        <f t="array" aca="1" ref="C68" ca="1">IF(AND(A68="",B68=""),HYPERLINK("#"&amp;CELL("address",INDEX('2 Diag Ordering list'!$A$3:$A$832,MATCH('Calculations - Diagnostics'!$H103,'2 Diag Ordering list'!$A$3:$A$832,0))),INDEX('2 Diag Ordering list'!$A$3:$A$832,MATCH('Calculations - Diagnostics'!$H103,'2 Diag Ordering list'!$A$3:$A$832,0))),"")</f>
        <v>5.2.1 Biosafety consumables</v>
      </c>
    </row>
    <row r="69" spans="1:3" ht="17.100000000000001" customHeight="1" x14ac:dyDescent="0.2">
      <c r="A69" s="828" t="str">
        <f t="array" aca="1" ref="A69" ca="1">IF(OR(LEFT(INDEX('2 Diag Ordering list'!$A$3:$A$832,MATCH('Calculations - Diagnostics'!$H104,'2 Diag Ordering list'!$A$3:$A$832,0)),3)="1. ",LEFT(INDEX('2 Diag Ordering list'!$A$3:$A$832,MATCH('Calculations - Diagnostics'!$H104,'2 Diag Ordering list'!$A$3:$A$832,0)),3)="2. ",LEFT(INDEX('2 Diag Ordering list'!$A$3:$A$832,MATCH('Calculations - Diagnostics'!$H104,'2 Diag Ordering list'!$A$3:$A$832,0)),3)="3. ",LEFT(INDEX('2 Diag Ordering list'!$A$3:$A$832,MATCH('Calculations - Diagnostics'!$H104,'2 Diag Ordering list'!$A$3:$A$832,0)),3)="4. ",LEFT(INDEX('2 Diag Ordering list'!$A$3:$A$832,MATCH('Calculations - Diagnostics'!$H104,'2 Diag Ordering list'!$A$3:$A$832,0)),3)="5. ",LEFT(INDEX('2 Diag Ordering list'!$A$3:$A$832,MATCH('Calculations - Diagnostics'!$H104,'2 Diag Ordering list'!$A$3:$A$832,0)),3)="6. ",LEFT(INDEX('2 Diag Ordering list'!$A$3:$A$832,MATCH('Calculations - Diagnostics'!$H104,'2 Diag Ordering list'!$A$3:$A$832,0)),3)="7. ",LEFT(INDEX('2 Diag Ordering list'!$A$3:$A$832,MATCH('Calculations - Diagnostics'!$H104,'2 Diag Ordering list'!$A$3:$A$832,0)),3)="8. ",LEFT(INDEX('2 Diag Ordering list'!$A$3:$A$832,MATCH('Calculations - Diagnostics'!$H104,'2 Diag Ordering list'!$A$3:$A$832,0)),3)="9. "),
HYPERLINK("#"&amp;CELL("address",INDEX('2 Diag Ordering list'!$A$3:$A$832,MATCH('Calculations - Diagnostics'!$H104,'2 Diag Ordering list'!$A$3:$A$832,0))),INDEX('2 Diag Ordering list'!$A$3:$A$832,MATCH('Calculations - Diagnostics'!$H104,'2 Diag Ordering list'!$A$3:$A$832,0))),"")</f>
        <v/>
      </c>
      <c r="B69" s="912" t="str">
        <f t="array" aca="1" ref="B69" ca="1">IF(OR(LEFT(INDEX('2 Diag Ordering list'!$A$3:$A$832,MATCH('Calculations - Diagnostics'!$H104,'2 Diag Ordering list'!$A$3:$A$832,0)),4)="1.1 ",LEFT(INDEX('2 Diag Ordering list'!$A$3:$A$832,MATCH('Calculations - Diagnostics'!$H104,'2 Diag Ordering list'!$A$3:$A$832,0)),4)="1.2 ",LEFT(INDEX('2 Diag Ordering list'!$A$3:$A$832,MATCH('Calculations - Diagnostics'!$H104,'2 Diag Ordering list'!$A$3:$A$832,0)),4)="1.3 ",LEFT(INDEX('2 Diag Ordering list'!$A$3:$A$832,MATCH('Calculations - Diagnostics'!$H104,'2 Diag Ordering list'!$A$3:$A$832,0)),4)="1.4 ",LEFT(INDEX('2 Diag Ordering list'!$A$3:$A$832,MATCH('Calculations - Diagnostics'!$H104,'2 Diag Ordering list'!$A$3:$A$832,0)),4)="1.5 ",LEFT(INDEX('2 Diag Ordering list'!$A$3:$A$832,MATCH('Calculations - Diagnostics'!$H104,'2 Diag Ordering list'!$A$3:$A$832,0)),4)="1.6 ",LEFT(INDEX('2 Diag Ordering list'!$A$3:$A$832,MATCH('Calculations - Diagnostics'!$H104,'2 Diag Ordering list'!$A$3:$A$832,0)),4)="2.1 ",LEFT(INDEX('2 Diag Ordering list'!$A$3:$A$832,MATCH('Calculations - Diagnostics'!$H104,'2 Diag Ordering list'!$A$3:$A$832,0)),4)="3.1 ",LEFT(INDEX('2 Diag Ordering list'!$A$3:$A$832,MATCH('Calculations - Diagnostics'!$H104,'2 Diag Ordering list'!$A$3:$A$832,0)),4)="4.1 ",LEFT(INDEX('2 Diag Ordering list'!$A$3:$A$832,MATCH('Calculations - Diagnostics'!$H104,'2 Diag Ordering list'!$A$3:$A$832,0)),4)="4.2 ",LEFT(INDEX('2 Diag Ordering list'!$A$3:$A$832,MATCH('Calculations - Diagnostics'!$H104,'2 Diag Ordering list'!$A$3:$A$832,0)),4)="5.1 ",LEFT(INDEX('2 Diag Ordering list'!$A$3:$A$832,MATCH('Calculations - Diagnostics'!$H104,'2 Diag Ordering list'!$A$3:$A$832,0)),4)="5.2 ",LEFT(INDEX('2 Diag Ordering list'!$A$3:$A$832,MATCH('Calculations - Diagnostics'!$H104,'2 Diag Ordering list'!$A$3:$A$832,0)),4)="5.3 ",LEFT(INDEX('2 Diag Ordering list'!$A$3:$A$832,MATCH('Calculations - Diagnostics'!$H104,'2 Diag Ordering list'!$A$3:$A$832,0)),4)="6.1 ",LEFT(INDEX('2 Diag Ordering list'!$A$3:$A$832,MATCH('Calculations - Diagnostics'!$H104,'2 Diag Ordering list'!$A$3:$A$832,0)),4)="6.2 ",LEFT(INDEX('2 Diag Ordering list'!$A$3:$A$832,MATCH('Calculations - Diagnostics'!$H104,'2 Diag Ordering list'!$A$3:$A$832,0)),4)="6.3 ",LEFT(INDEX('2 Diag Ordering list'!$A$3:$A$832,MATCH('Calculations - Diagnostics'!$H104,'2 Diag Ordering list'!$A$3:$A$832,0)),4)="6.4 ",LEFT(INDEX('2 Diag Ordering list'!$A$3:$A$832,MATCH('Calculations - Diagnostics'!$H104,'2 Diag Ordering list'!$A$3:$A$832,0)),4)="7.1 "),HYPERLINK("#"&amp;CELL("address",INDEX('2 Diag Ordering list'!$A$3:$A$832,MATCH('Calculations - Diagnostics'!$H104,'2 Diag Ordering list'!$A$3:$A$832,0))),INDEX('2 Diag Ordering list'!$A$3:$A$832,MATCH('Calculations - Diagnostics'!$H104,'2 Diag Ordering list'!$A$3:$A$832,0))),"")</f>
        <v/>
      </c>
      <c r="C69" s="640" t="str">
        <f t="array" aca="1" ref="C69" ca="1">IF(AND(A69="",B69=""),HYPERLINK("#"&amp;CELL("address",INDEX('2 Diag Ordering list'!$A$3:$A$832,MATCH('Calculations - Diagnostics'!$H104,'2 Diag Ordering list'!$A$3:$A$832,0))),INDEX('2 Diag Ordering list'!$A$3:$A$832,MATCH('Calculations - Diagnostics'!$H104,'2 Diag Ordering list'!$A$3:$A$832,0))),"")</f>
        <v xml:space="preserve">5.2.2 Disinfectants	</v>
      </c>
    </row>
    <row r="70" spans="1:3" ht="17.100000000000001" customHeight="1" x14ac:dyDescent="0.2">
      <c r="A70" s="828" t="str">
        <f t="array" aca="1" ref="A70" ca="1">IF(OR(LEFT(INDEX('2 Diag Ordering list'!$A$3:$A$832,MATCH('Calculations - Diagnostics'!$H105,'2 Diag Ordering list'!$A$3:$A$832,0)),3)="1. ",LEFT(INDEX('2 Diag Ordering list'!$A$3:$A$832,MATCH('Calculations - Diagnostics'!$H105,'2 Diag Ordering list'!$A$3:$A$832,0)),3)="2. ",LEFT(INDEX('2 Diag Ordering list'!$A$3:$A$832,MATCH('Calculations - Diagnostics'!$H105,'2 Diag Ordering list'!$A$3:$A$832,0)),3)="3. ",LEFT(INDEX('2 Diag Ordering list'!$A$3:$A$832,MATCH('Calculations - Diagnostics'!$H105,'2 Diag Ordering list'!$A$3:$A$832,0)),3)="4. ",LEFT(INDEX('2 Diag Ordering list'!$A$3:$A$832,MATCH('Calculations - Diagnostics'!$H105,'2 Diag Ordering list'!$A$3:$A$832,0)),3)="5. ",LEFT(INDEX('2 Diag Ordering list'!$A$3:$A$832,MATCH('Calculations - Diagnostics'!$H105,'2 Diag Ordering list'!$A$3:$A$832,0)),3)="6. ",LEFT(INDEX('2 Diag Ordering list'!$A$3:$A$832,MATCH('Calculations - Diagnostics'!$H105,'2 Diag Ordering list'!$A$3:$A$832,0)),3)="7. ",LEFT(INDEX('2 Diag Ordering list'!$A$3:$A$832,MATCH('Calculations - Diagnostics'!$H105,'2 Diag Ordering list'!$A$3:$A$832,0)),3)="8. ",LEFT(INDEX('2 Diag Ordering list'!$A$3:$A$832,MATCH('Calculations - Diagnostics'!$H105,'2 Diag Ordering list'!$A$3:$A$832,0)),3)="9. "),
HYPERLINK("#"&amp;CELL("address",INDEX('2 Diag Ordering list'!$A$3:$A$832,MATCH('Calculations - Diagnostics'!$H105,'2 Diag Ordering list'!$A$3:$A$832,0))),INDEX('2 Diag Ordering list'!$A$3:$A$832,MATCH('Calculations - Diagnostics'!$H105,'2 Diag Ordering list'!$A$3:$A$832,0))),"")</f>
        <v/>
      </c>
      <c r="B70" s="915" t="str">
        <f t="array" aca="1" ref="B70" ca="1">IF(OR(LEFT(INDEX('2 Diag Ordering list'!$A$3:$A$832,MATCH('Calculations - Diagnostics'!$H105,'2 Diag Ordering list'!$A$3:$A$832,0)),4)="1.1 ",LEFT(INDEX('2 Diag Ordering list'!$A$3:$A$832,MATCH('Calculations - Diagnostics'!$H105,'2 Diag Ordering list'!$A$3:$A$832,0)),4)="1.2 ",LEFT(INDEX('2 Diag Ordering list'!$A$3:$A$832,MATCH('Calculations - Diagnostics'!$H105,'2 Diag Ordering list'!$A$3:$A$832,0)),4)="1.3 ",LEFT(INDEX('2 Diag Ordering list'!$A$3:$A$832,MATCH('Calculations - Diagnostics'!$H105,'2 Diag Ordering list'!$A$3:$A$832,0)),4)="1.4 ",LEFT(INDEX('2 Diag Ordering list'!$A$3:$A$832,MATCH('Calculations - Diagnostics'!$H105,'2 Diag Ordering list'!$A$3:$A$832,0)),4)="1.5 ",LEFT(INDEX('2 Diag Ordering list'!$A$3:$A$832,MATCH('Calculations - Diagnostics'!$H105,'2 Diag Ordering list'!$A$3:$A$832,0)),4)="1.6 ",LEFT(INDEX('2 Diag Ordering list'!$A$3:$A$832,MATCH('Calculations - Diagnostics'!$H105,'2 Diag Ordering list'!$A$3:$A$832,0)),4)="2.1 ",LEFT(INDEX('2 Diag Ordering list'!$A$3:$A$832,MATCH('Calculations - Diagnostics'!$H105,'2 Diag Ordering list'!$A$3:$A$832,0)),4)="3.1 ",LEFT(INDEX('2 Diag Ordering list'!$A$3:$A$832,MATCH('Calculations - Diagnostics'!$H105,'2 Diag Ordering list'!$A$3:$A$832,0)),4)="4.1 ",LEFT(INDEX('2 Diag Ordering list'!$A$3:$A$832,MATCH('Calculations - Diagnostics'!$H105,'2 Diag Ordering list'!$A$3:$A$832,0)),4)="4.2 ",LEFT(INDEX('2 Diag Ordering list'!$A$3:$A$832,MATCH('Calculations - Diagnostics'!$H105,'2 Diag Ordering list'!$A$3:$A$832,0)),4)="5.1 ",LEFT(INDEX('2 Diag Ordering list'!$A$3:$A$832,MATCH('Calculations - Diagnostics'!$H105,'2 Diag Ordering list'!$A$3:$A$832,0)),4)="5.2 ",LEFT(INDEX('2 Diag Ordering list'!$A$3:$A$832,MATCH('Calculations - Diagnostics'!$H105,'2 Diag Ordering list'!$A$3:$A$832,0)),4)="5.3 ",LEFT(INDEX('2 Diag Ordering list'!$A$3:$A$832,MATCH('Calculations - Diagnostics'!$H105,'2 Diag Ordering list'!$A$3:$A$832,0)),4)="6.1 ",LEFT(INDEX('2 Diag Ordering list'!$A$3:$A$832,MATCH('Calculations - Diagnostics'!$H105,'2 Diag Ordering list'!$A$3:$A$832,0)),4)="6.2 ",LEFT(INDEX('2 Diag Ordering list'!$A$3:$A$832,MATCH('Calculations - Diagnostics'!$H105,'2 Diag Ordering list'!$A$3:$A$832,0)),4)="6.3 ",LEFT(INDEX('2 Diag Ordering list'!$A$3:$A$832,MATCH('Calculations - Diagnostics'!$H105,'2 Diag Ordering list'!$A$3:$A$832,0)),4)="6.4 ",LEFT(INDEX('2 Diag Ordering list'!$A$3:$A$832,MATCH('Calculations - Diagnostics'!$H105,'2 Diag Ordering list'!$A$3:$A$832,0)),4)="7.1 "),HYPERLINK("#"&amp;CELL("address",INDEX('2 Diag Ordering list'!$A$3:$A$832,MATCH('Calculations - Diagnostics'!$H105,'2 Diag Ordering list'!$A$3:$A$832,0))),INDEX('2 Diag Ordering list'!$A$3:$A$832,MATCH('Calculations - Diagnostics'!$H105,'2 Diag Ordering list'!$A$3:$A$832,0))),"")</f>
        <v>5.3 WASTE MANAGEMENT</v>
      </c>
      <c r="C70" s="640" t="str">
        <f t="array" aca="1" ref="C70" ca="1">IF(AND(A70="",B70=""),HYPERLINK("#"&amp;CELL("address",INDEX('2 Diag Ordering list'!$A$3:$A$832,MATCH('Calculations - Diagnostics'!$H105,'2 Diag Ordering list'!$A$3:$A$832,0))),INDEX('2 Diag Ordering list'!$A$3:$A$832,MATCH('Calculations - Diagnostics'!$H105,'2 Diag Ordering list'!$A$3:$A$832,0))),"")</f>
        <v/>
      </c>
    </row>
    <row r="71" spans="1:3" ht="17.100000000000001" customHeight="1" x14ac:dyDescent="0.2">
      <c r="A71" s="828" t="str">
        <f t="array" aca="1" ref="A71" ca="1">IF(OR(LEFT(INDEX('2 Diag Ordering list'!$A$3:$A$832,MATCH('Calculations - Diagnostics'!$H106,'2 Diag Ordering list'!$A$3:$A$832,0)),3)="1. ",LEFT(INDEX('2 Diag Ordering list'!$A$3:$A$832,MATCH('Calculations - Diagnostics'!$H106,'2 Diag Ordering list'!$A$3:$A$832,0)),3)="2. ",LEFT(INDEX('2 Diag Ordering list'!$A$3:$A$832,MATCH('Calculations - Diagnostics'!$H106,'2 Diag Ordering list'!$A$3:$A$832,0)),3)="3. ",LEFT(INDEX('2 Diag Ordering list'!$A$3:$A$832,MATCH('Calculations - Diagnostics'!$H106,'2 Diag Ordering list'!$A$3:$A$832,0)),3)="4. ",LEFT(INDEX('2 Diag Ordering list'!$A$3:$A$832,MATCH('Calculations - Diagnostics'!$H106,'2 Diag Ordering list'!$A$3:$A$832,0)),3)="5. ",LEFT(INDEX('2 Diag Ordering list'!$A$3:$A$832,MATCH('Calculations - Diagnostics'!$H106,'2 Diag Ordering list'!$A$3:$A$832,0)),3)="6. ",LEFT(INDEX('2 Diag Ordering list'!$A$3:$A$832,MATCH('Calculations - Diagnostics'!$H106,'2 Diag Ordering list'!$A$3:$A$832,0)),3)="7. ",LEFT(INDEX('2 Diag Ordering list'!$A$3:$A$832,MATCH('Calculations - Diagnostics'!$H106,'2 Diag Ordering list'!$A$3:$A$832,0)),3)="8. ",LEFT(INDEX('2 Diag Ordering list'!$A$3:$A$832,MATCH('Calculations - Diagnostics'!$H106,'2 Diag Ordering list'!$A$3:$A$832,0)),3)="9. "),
HYPERLINK("#"&amp;CELL("address",INDEX('2 Diag Ordering list'!$A$3:$A$832,MATCH('Calculations - Diagnostics'!$H106,'2 Diag Ordering list'!$A$3:$A$832,0))),INDEX('2 Diag Ordering list'!$A$3:$A$832,MATCH('Calculations - Diagnostics'!$H106,'2 Diag Ordering list'!$A$3:$A$832,0))),"")</f>
        <v/>
      </c>
      <c r="B71" s="912" t="str">
        <f t="array" aca="1" ref="B71" ca="1">IF(OR(LEFT(INDEX('2 Diag Ordering list'!$A$3:$A$832,MATCH('Calculations - Diagnostics'!$H106,'2 Diag Ordering list'!$A$3:$A$832,0)),4)="1.1 ",LEFT(INDEX('2 Diag Ordering list'!$A$3:$A$832,MATCH('Calculations - Diagnostics'!$H106,'2 Diag Ordering list'!$A$3:$A$832,0)),4)="1.2 ",LEFT(INDEX('2 Diag Ordering list'!$A$3:$A$832,MATCH('Calculations - Diagnostics'!$H106,'2 Diag Ordering list'!$A$3:$A$832,0)),4)="1.3 ",LEFT(INDEX('2 Diag Ordering list'!$A$3:$A$832,MATCH('Calculations - Diagnostics'!$H106,'2 Diag Ordering list'!$A$3:$A$832,0)),4)="1.4 ",LEFT(INDEX('2 Diag Ordering list'!$A$3:$A$832,MATCH('Calculations - Diagnostics'!$H106,'2 Diag Ordering list'!$A$3:$A$832,0)),4)="1.5 ",LEFT(INDEX('2 Diag Ordering list'!$A$3:$A$832,MATCH('Calculations - Diagnostics'!$H106,'2 Diag Ordering list'!$A$3:$A$832,0)),4)="1.6 ",LEFT(INDEX('2 Diag Ordering list'!$A$3:$A$832,MATCH('Calculations - Diagnostics'!$H106,'2 Diag Ordering list'!$A$3:$A$832,0)),4)="2.1 ",LEFT(INDEX('2 Diag Ordering list'!$A$3:$A$832,MATCH('Calculations - Diagnostics'!$H106,'2 Diag Ordering list'!$A$3:$A$832,0)),4)="3.1 ",LEFT(INDEX('2 Diag Ordering list'!$A$3:$A$832,MATCH('Calculations - Diagnostics'!$H106,'2 Diag Ordering list'!$A$3:$A$832,0)),4)="4.1 ",LEFT(INDEX('2 Diag Ordering list'!$A$3:$A$832,MATCH('Calculations - Diagnostics'!$H106,'2 Diag Ordering list'!$A$3:$A$832,0)),4)="4.2 ",LEFT(INDEX('2 Diag Ordering list'!$A$3:$A$832,MATCH('Calculations - Diagnostics'!$H106,'2 Diag Ordering list'!$A$3:$A$832,0)),4)="5.1 ",LEFT(INDEX('2 Diag Ordering list'!$A$3:$A$832,MATCH('Calculations - Diagnostics'!$H106,'2 Diag Ordering list'!$A$3:$A$832,0)),4)="5.2 ",LEFT(INDEX('2 Diag Ordering list'!$A$3:$A$832,MATCH('Calculations - Diagnostics'!$H106,'2 Diag Ordering list'!$A$3:$A$832,0)),4)="5.3 ",LEFT(INDEX('2 Diag Ordering list'!$A$3:$A$832,MATCH('Calculations - Diagnostics'!$H106,'2 Diag Ordering list'!$A$3:$A$832,0)),4)="6.1 ",LEFT(INDEX('2 Diag Ordering list'!$A$3:$A$832,MATCH('Calculations - Diagnostics'!$H106,'2 Diag Ordering list'!$A$3:$A$832,0)),4)="6.2 ",LEFT(INDEX('2 Diag Ordering list'!$A$3:$A$832,MATCH('Calculations - Diagnostics'!$H106,'2 Diag Ordering list'!$A$3:$A$832,0)),4)="6.3 ",LEFT(INDEX('2 Diag Ordering list'!$A$3:$A$832,MATCH('Calculations - Diagnostics'!$H106,'2 Diag Ordering list'!$A$3:$A$832,0)),4)="6.4 ",LEFT(INDEX('2 Diag Ordering list'!$A$3:$A$832,MATCH('Calculations - Diagnostics'!$H106,'2 Diag Ordering list'!$A$3:$A$832,0)),4)="7.1 "),HYPERLINK("#"&amp;CELL("address",INDEX('2 Diag Ordering list'!$A$3:$A$832,MATCH('Calculations - Diagnostics'!$H106,'2 Diag Ordering list'!$A$3:$A$832,0))),INDEX('2 Diag Ordering list'!$A$3:$A$832,MATCH('Calculations - Diagnostics'!$H106,'2 Diag Ordering list'!$A$3:$A$832,0))),"")</f>
        <v/>
      </c>
      <c r="C71" s="639" t="str">
        <f t="array" aca="1" ref="C71" ca="1">IF(AND(A71="",B71=""),HYPERLINK("#"&amp;CELL("address",INDEX('2 Diag Ordering list'!$A$3:$A$832,MATCH('Calculations - Diagnostics'!$H106,'2 Diag Ordering list'!$A$3:$A$832,0))),INDEX('2 Diag Ordering list'!$A$3:$A$832,MATCH('Calculations - Diagnostics'!$H106,'2 Diag Ordering list'!$A$3:$A$832,0))),"")</f>
        <v xml:space="preserve">5.3.1 Waste management reagents	</v>
      </c>
    </row>
    <row r="72" spans="1:3" ht="17.100000000000001" customHeight="1" thickBot="1" x14ac:dyDescent="0.25">
      <c r="A72" s="917" t="str">
        <f t="array" aca="1" ref="A72" ca="1">IF(OR(LEFT(INDEX('2 Diag Ordering list'!$A$3:$A$832,MATCH('Calculations - Diagnostics'!$H107,'2 Diag Ordering list'!$A$3:$A$832,0)),3)="1. ",LEFT(INDEX('2 Diag Ordering list'!$A$3:$A$832,MATCH('Calculations - Diagnostics'!$H107,'2 Diag Ordering list'!$A$3:$A$832,0)),3)="2. ",LEFT(INDEX('2 Diag Ordering list'!$A$3:$A$832,MATCH('Calculations - Diagnostics'!$H107,'2 Diag Ordering list'!$A$3:$A$832,0)),3)="3. ",LEFT(INDEX('2 Diag Ordering list'!$A$3:$A$832,MATCH('Calculations - Diagnostics'!$H107,'2 Diag Ordering list'!$A$3:$A$832,0)),3)="4. ",LEFT(INDEX('2 Diag Ordering list'!$A$3:$A$832,MATCH('Calculations - Diagnostics'!$H107,'2 Diag Ordering list'!$A$3:$A$832,0)),3)="5. ",LEFT(INDEX('2 Diag Ordering list'!$A$3:$A$832,MATCH('Calculations - Diagnostics'!$H107,'2 Diag Ordering list'!$A$3:$A$832,0)),3)="6. ",LEFT(INDEX('2 Diag Ordering list'!$A$3:$A$832,MATCH('Calculations - Diagnostics'!$H107,'2 Diag Ordering list'!$A$3:$A$832,0)),3)="7. ",LEFT(INDEX('2 Diag Ordering list'!$A$3:$A$832,MATCH('Calculations - Diagnostics'!$H107,'2 Diag Ordering list'!$A$3:$A$832,0)),3)="8. ",LEFT(INDEX('2 Diag Ordering list'!$A$3:$A$832,MATCH('Calculations - Diagnostics'!$H107,'2 Diag Ordering list'!$A$3:$A$832,0)),3)="9. "),
HYPERLINK("#"&amp;CELL("address",INDEX('2 Diag Ordering list'!$A$3:$A$832,MATCH('Calculations - Diagnostics'!$H107,'2 Diag Ordering list'!$A$3:$A$832,0))),INDEX('2 Diag Ordering list'!$A$3:$A$832,MATCH('Calculations - Diagnostics'!$H107,'2 Diag Ordering list'!$A$3:$A$832,0))),"")</f>
        <v/>
      </c>
      <c r="B72" s="918" t="str">
        <f t="array" aca="1" ref="B72" ca="1">IF(OR(LEFT(INDEX('2 Diag Ordering list'!$A$3:$A$832,MATCH('Calculations - Diagnostics'!$H107,'2 Diag Ordering list'!$A$3:$A$832,0)),4)="1.1 ",LEFT(INDEX('2 Diag Ordering list'!$A$3:$A$832,MATCH('Calculations - Diagnostics'!$H107,'2 Diag Ordering list'!$A$3:$A$832,0)),4)="1.2 ",LEFT(INDEX('2 Diag Ordering list'!$A$3:$A$832,MATCH('Calculations - Diagnostics'!$H107,'2 Diag Ordering list'!$A$3:$A$832,0)),4)="1.3 ",LEFT(INDEX('2 Diag Ordering list'!$A$3:$A$832,MATCH('Calculations - Diagnostics'!$H107,'2 Diag Ordering list'!$A$3:$A$832,0)),4)="1.4 ",LEFT(INDEX('2 Diag Ordering list'!$A$3:$A$832,MATCH('Calculations - Diagnostics'!$H107,'2 Diag Ordering list'!$A$3:$A$832,0)),4)="1.5 ",LEFT(INDEX('2 Diag Ordering list'!$A$3:$A$832,MATCH('Calculations - Diagnostics'!$H107,'2 Diag Ordering list'!$A$3:$A$832,0)),4)="1.6 ",LEFT(INDEX('2 Diag Ordering list'!$A$3:$A$832,MATCH('Calculations - Diagnostics'!$H107,'2 Diag Ordering list'!$A$3:$A$832,0)),4)="2.1 ",LEFT(INDEX('2 Diag Ordering list'!$A$3:$A$832,MATCH('Calculations - Diagnostics'!$H107,'2 Diag Ordering list'!$A$3:$A$832,0)),4)="3.1 ",LEFT(INDEX('2 Diag Ordering list'!$A$3:$A$832,MATCH('Calculations - Diagnostics'!$H107,'2 Diag Ordering list'!$A$3:$A$832,0)),4)="4.1 ",LEFT(INDEX('2 Diag Ordering list'!$A$3:$A$832,MATCH('Calculations - Diagnostics'!$H107,'2 Diag Ordering list'!$A$3:$A$832,0)),4)="4.2 ",LEFT(INDEX('2 Diag Ordering list'!$A$3:$A$832,MATCH('Calculations - Diagnostics'!$H107,'2 Diag Ordering list'!$A$3:$A$832,0)),4)="5.1 ",LEFT(INDEX('2 Diag Ordering list'!$A$3:$A$832,MATCH('Calculations - Diagnostics'!$H107,'2 Diag Ordering list'!$A$3:$A$832,0)),4)="5.2 ",LEFT(INDEX('2 Diag Ordering list'!$A$3:$A$832,MATCH('Calculations - Diagnostics'!$H107,'2 Diag Ordering list'!$A$3:$A$832,0)),4)="5.3 ",LEFT(INDEX('2 Diag Ordering list'!$A$3:$A$832,MATCH('Calculations - Diagnostics'!$H107,'2 Diag Ordering list'!$A$3:$A$832,0)),4)="6.1 ",LEFT(INDEX('2 Diag Ordering list'!$A$3:$A$832,MATCH('Calculations - Diagnostics'!$H107,'2 Diag Ordering list'!$A$3:$A$832,0)),4)="6.2 ",LEFT(INDEX('2 Diag Ordering list'!$A$3:$A$832,MATCH('Calculations - Diagnostics'!$H107,'2 Diag Ordering list'!$A$3:$A$832,0)),4)="6.3 ",LEFT(INDEX('2 Diag Ordering list'!$A$3:$A$832,MATCH('Calculations - Diagnostics'!$H107,'2 Diag Ordering list'!$A$3:$A$832,0)),4)="6.4 ",LEFT(INDEX('2 Diag Ordering list'!$A$3:$A$832,MATCH('Calculations - Diagnostics'!$H107,'2 Diag Ordering list'!$A$3:$A$832,0)),4)="7.1 "),HYPERLINK("#"&amp;CELL("address",INDEX('2 Diag Ordering list'!$A$3:$A$832,MATCH('Calculations - Diagnostics'!$H107,'2 Diag Ordering list'!$A$3:$A$832,0))),INDEX('2 Diag Ordering list'!$A$3:$A$832,MATCH('Calculations - Diagnostics'!$H107,'2 Diag Ordering list'!$A$3:$A$832,0))),"")</f>
        <v/>
      </c>
      <c r="C72" s="642" t="str">
        <f t="array" aca="1" ref="C72" ca="1">IF(AND(A72="",B72=""),HYPERLINK("#"&amp;CELL("address",INDEX('2 Diag Ordering list'!$A$3:$A$832,MATCH('Calculations - Diagnostics'!$H107,'2 Diag Ordering list'!$A$3:$A$832,0))),INDEX('2 Diag Ordering list'!$A$3:$A$832,MATCH('Calculations - Diagnostics'!$H107,'2 Diag Ordering list'!$A$3:$A$832,0))),"")</f>
        <v xml:space="preserve">5.3.2 Waste management consumables	</v>
      </c>
    </row>
    <row r="73" spans="1:3" ht="17.100000000000001" customHeight="1" x14ac:dyDescent="0.2">
      <c r="A73" s="828" t="str">
        <f t="array" aca="1" ref="A73" ca="1">IF(OR(LEFT(INDEX('2 Diag Ordering list'!$A$3:$A$832,MATCH('Calculations - Diagnostics'!$H108,'2 Diag Ordering list'!$A$3:$A$832,0)),3)="1. ",LEFT(INDEX('2 Diag Ordering list'!$A$3:$A$832,MATCH('Calculations - Diagnostics'!$H108,'2 Diag Ordering list'!$A$3:$A$832,0)),3)="2. ",LEFT(INDEX('2 Diag Ordering list'!$A$3:$A$832,MATCH('Calculations - Diagnostics'!$H108,'2 Diag Ordering list'!$A$3:$A$832,0)),3)="3. ",LEFT(INDEX('2 Diag Ordering list'!$A$3:$A$832,MATCH('Calculations - Diagnostics'!$H108,'2 Diag Ordering list'!$A$3:$A$832,0)),3)="4. ",LEFT(INDEX('2 Diag Ordering list'!$A$3:$A$832,MATCH('Calculations - Diagnostics'!$H108,'2 Diag Ordering list'!$A$3:$A$832,0)),3)="5. ",LEFT(INDEX('2 Diag Ordering list'!$A$3:$A$832,MATCH('Calculations - Diagnostics'!$H108,'2 Diag Ordering list'!$A$3:$A$832,0)),3)="6. ",LEFT(INDEX('2 Diag Ordering list'!$A$3:$A$832,MATCH('Calculations - Diagnostics'!$H108,'2 Diag Ordering list'!$A$3:$A$832,0)),3)="7. ",LEFT(INDEX('2 Diag Ordering list'!$A$3:$A$832,MATCH('Calculations - Diagnostics'!$H108,'2 Diag Ordering list'!$A$3:$A$832,0)),3)="8. ",LEFT(INDEX('2 Diag Ordering list'!$A$3:$A$832,MATCH('Calculations - Diagnostics'!$H108,'2 Diag Ordering list'!$A$3:$A$832,0)),3)="9. "),
HYPERLINK("#"&amp;CELL("address",INDEX('2 Diag Ordering list'!$A$3:$A$832,MATCH('Calculations - Diagnostics'!$H108,'2 Diag Ordering list'!$A$3:$A$832,0))),INDEX('2 Diag Ordering list'!$A$3:$A$832,MATCH('Calculations - Diagnostics'!$H108,'2 Diag Ordering list'!$A$3:$A$832,0))),"")</f>
        <v>6. LABORATORY EQUIPMENT</v>
      </c>
      <c r="B73" s="915" t="str">
        <f t="array" aca="1" ref="B73" ca="1">IF(OR(LEFT(INDEX('2 Diag Ordering list'!$A$3:$A$832,MATCH('Calculations - Diagnostics'!$H108,'2 Diag Ordering list'!$A$3:$A$832,0)),4)="1.1 ",LEFT(INDEX('2 Diag Ordering list'!$A$3:$A$832,MATCH('Calculations - Diagnostics'!$H108,'2 Diag Ordering list'!$A$3:$A$832,0)),4)="1.2 ",LEFT(INDEX('2 Diag Ordering list'!$A$3:$A$832,MATCH('Calculations - Diagnostics'!$H108,'2 Diag Ordering list'!$A$3:$A$832,0)),4)="1.3 ",LEFT(INDEX('2 Diag Ordering list'!$A$3:$A$832,MATCH('Calculations - Diagnostics'!$H108,'2 Diag Ordering list'!$A$3:$A$832,0)),4)="1.4 ",LEFT(INDEX('2 Diag Ordering list'!$A$3:$A$832,MATCH('Calculations - Diagnostics'!$H108,'2 Diag Ordering list'!$A$3:$A$832,0)),4)="1.5 ",LEFT(INDEX('2 Diag Ordering list'!$A$3:$A$832,MATCH('Calculations - Diagnostics'!$H108,'2 Diag Ordering list'!$A$3:$A$832,0)),4)="1.6 ",LEFT(INDEX('2 Diag Ordering list'!$A$3:$A$832,MATCH('Calculations - Diagnostics'!$H108,'2 Diag Ordering list'!$A$3:$A$832,0)),4)="2.1 ",LEFT(INDEX('2 Diag Ordering list'!$A$3:$A$832,MATCH('Calculations - Diagnostics'!$H108,'2 Diag Ordering list'!$A$3:$A$832,0)),4)="3.1 ",LEFT(INDEX('2 Diag Ordering list'!$A$3:$A$832,MATCH('Calculations - Diagnostics'!$H108,'2 Diag Ordering list'!$A$3:$A$832,0)),4)="4.1 ",LEFT(INDEX('2 Diag Ordering list'!$A$3:$A$832,MATCH('Calculations - Diagnostics'!$H108,'2 Diag Ordering list'!$A$3:$A$832,0)),4)="4.2 ",LEFT(INDEX('2 Diag Ordering list'!$A$3:$A$832,MATCH('Calculations - Diagnostics'!$H108,'2 Diag Ordering list'!$A$3:$A$832,0)),4)="5.1 ",LEFT(INDEX('2 Diag Ordering list'!$A$3:$A$832,MATCH('Calculations - Diagnostics'!$H108,'2 Diag Ordering list'!$A$3:$A$832,0)),4)="5.2 ",LEFT(INDEX('2 Diag Ordering list'!$A$3:$A$832,MATCH('Calculations - Diagnostics'!$H108,'2 Diag Ordering list'!$A$3:$A$832,0)),4)="5.3 ",LEFT(INDEX('2 Diag Ordering list'!$A$3:$A$832,MATCH('Calculations - Diagnostics'!$H108,'2 Diag Ordering list'!$A$3:$A$832,0)),4)="6.1 ",LEFT(INDEX('2 Diag Ordering list'!$A$3:$A$832,MATCH('Calculations - Diagnostics'!$H108,'2 Diag Ordering list'!$A$3:$A$832,0)),4)="6.2 ",LEFT(INDEX('2 Diag Ordering list'!$A$3:$A$832,MATCH('Calculations - Diagnostics'!$H108,'2 Diag Ordering list'!$A$3:$A$832,0)),4)="6.3 ",LEFT(INDEX('2 Diag Ordering list'!$A$3:$A$832,MATCH('Calculations - Diagnostics'!$H108,'2 Diag Ordering list'!$A$3:$A$832,0)),4)="6.4 ",LEFT(INDEX('2 Diag Ordering list'!$A$3:$A$832,MATCH('Calculations - Diagnostics'!$H108,'2 Diag Ordering list'!$A$3:$A$832,0)),4)="7.1 "),HYPERLINK("#"&amp;CELL("address",INDEX('2 Diag Ordering list'!$A$3:$A$832,MATCH('Calculations - Diagnostics'!$H108,'2 Diag Ordering list'!$A$3:$A$832,0))),INDEX('2 Diag Ordering list'!$A$3:$A$832,MATCH('Calculations - Diagnostics'!$H108,'2 Diag Ordering list'!$A$3:$A$832,0))),"")</f>
        <v/>
      </c>
      <c r="C73" s="639" t="str">
        <f t="array" aca="1" ref="C73" ca="1">IF(AND(A73="",B73=""),HYPERLINK("#"&amp;CELL("address",INDEX('2 Diag Ordering list'!$A$3:$A$832,MATCH('Calculations - Diagnostics'!$H108,'2 Diag Ordering list'!$A$3:$A$832,0))),INDEX('2 Diag Ordering list'!$A$3:$A$832,MATCH('Calculations - Diagnostics'!$H108,'2 Diag Ordering list'!$A$3:$A$832,0))),"")</f>
        <v/>
      </c>
    </row>
    <row r="74" spans="1:3" ht="17.100000000000001" customHeight="1" x14ac:dyDescent="0.2">
      <c r="A74" s="828" t="str">
        <f t="array" aca="1" ref="A74" ca="1">IF(OR(LEFT(INDEX('2 Diag Ordering list'!$A$3:$A$832,MATCH('Calculations - Diagnostics'!$H109,'2 Diag Ordering list'!$A$3:$A$832,0)),3)="1. ",LEFT(INDEX('2 Diag Ordering list'!$A$3:$A$832,MATCH('Calculations - Diagnostics'!$H109,'2 Diag Ordering list'!$A$3:$A$832,0)),3)="2. ",LEFT(INDEX('2 Diag Ordering list'!$A$3:$A$832,MATCH('Calculations - Diagnostics'!$H109,'2 Diag Ordering list'!$A$3:$A$832,0)),3)="3. ",LEFT(INDEX('2 Diag Ordering list'!$A$3:$A$832,MATCH('Calculations - Diagnostics'!$H109,'2 Diag Ordering list'!$A$3:$A$832,0)),3)="4. ",LEFT(INDEX('2 Diag Ordering list'!$A$3:$A$832,MATCH('Calculations - Diagnostics'!$H109,'2 Diag Ordering list'!$A$3:$A$832,0)),3)="5. ",LEFT(INDEX('2 Diag Ordering list'!$A$3:$A$832,MATCH('Calculations - Diagnostics'!$H109,'2 Diag Ordering list'!$A$3:$A$832,0)),3)="6. ",LEFT(INDEX('2 Diag Ordering list'!$A$3:$A$832,MATCH('Calculations - Diagnostics'!$H109,'2 Diag Ordering list'!$A$3:$A$832,0)),3)="7. ",LEFT(INDEX('2 Diag Ordering list'!$A$3:$A$832,MATCH('Calculations - Diagnostics'!$H109,'2 Diag Ordering list'!$A$3:$A$832,0)),3)="8. ",LEFT(INDEX('2 Diag Ordering list'!$A$3:$A$832,MATCH('Calculations - Diagnostics'!$H109,'2 Diag Ordering list'!$A$3:$A$832,0)),3)="9. "),
HYPERLINK("#"&amp;CELL("address",INDEX('2 Diag Ordering list'!$A$3:$A$832,MATCH('Calculations - Diagnostics'!$H109,'2 Diag Ordering list'!$A$3:$A$832,0))),INDEX('2 Diag Ordering list'!$A$3:$A$832,MATCH('Calculations - Diagnostics'!$H109,'2 Diag Ordering list'!$A$3:$A$832,0))),"")</f>
        <v/>
      </c>
      <c r="B74" s="912" t="str">
        <f t="array" aca="1" ref="B74" ca="1">IF(OR(LEFT(INDEX('2 Diag Ordering list'!$A$3:$A$832,MATCH('Calculations - Diagnostics'!$H109,'2 Diag Ordering list'!$A$3:$A$832,0)),4)="1.1 ",LEFT(INDEX('2 Diag Ordering list'!$A$3:$A$832,MATCH('Calculations - Diagnostics'!$H109,'2 Diag Ordering list'!$A$3:$A$832,0)),4)="1.2 ",LEFT(INDEX('2 Diag Ordering list'!$A$3:$A$832,MATCH('Calculations - Diagnostics'!$H109,'2 Diag Ordering list'!$A$3:$A$832,0)),4)="1.3 ",LEFT(INDEX('2 Diag Ordering list'!$A$3:$A$832,MATCH('Calculations - Diagnostics'!$H109,'2 Diag Ordering list'!$A$3:$A$832,0)),4)="1.4 ",LEFT(INDEX('2 Diag Ordering list'!$A$3:$A$832,MATCH('Calculations - Diagnostics'!$H109,'2 Diag Ordering list'!$A$3:$A$832,0)),4)="1.5 ",LEFT(INDEX('2 Diag Ordering list'!$A$3:$A$832,MATCH('Calculations - Diagnostics'!$H109,'2 Diag Ordering list'!$A$3:$A$832,0)),4)="1.6 ",LEFT(INDEX('2 Diag Ordering list'!$A$3:$A$832,MATCH('Calculations - Diagnostics'!$H109,'2 Diag Ordering list'!$A$3:$A$832,0)),4)="2.1 ",LEFT(INDEX('2 Diag Ordering list'!$A$3:$A$832,MATCH('Calculations - Diagnostics'!$H109,'2 Diag Ordering list'!$A$3:$A$832,0)),4)="3.1 ",LEFT(INDEX('2 Diag Ordering list'!$A$3:$A$832,MATCH('Calculations - Diagnostics'!$H109,'2 Diag Ordering list'!$A$3:$A$832,0)),4)="4.1 ",LEFT(INDEX('2 Diag Ordering list'!$A$3:$A$832,MATCH('Calculations - Diagnostics'!$H109,'2 Diag Ordering list'!$A$3:$A$832,0)),4)="4.2 ",LEFT(INDEX('2 Diag Ordering list'!$A$3:$A$832,MATCH('Calculations - Diagnostics'!$H109,'2 Diag Ordering list'!$A$3:$A$832,0)),4)="5.1 ",LEFT(INDEX('2 Diag Ordering list'!$A$3:$A$832,MATCH('Calculations - Diagnostics'!$H109,'2 Diag Ordering list'!$A$3:$A$832,0)),4)="5.2 ",LEFT(INDEX('2 Diag Ordering list'!$A$3:$A$832,MATCH('Calculations - Diagnostics'!$H109,'2 Diag Ordering list'!$A$3:$A$832,0)),4)="5.3 ",LEFT(INDEX('2 Diag Ordering list'!$A$3:$A$832,MATCH('Calculations - Diagnostics'!$H109,'2 Diag Ordering list'!$A$3:$A$832,0)),4)="6.1 ",LEFT(INDEX('2 Diag Ordering list'!$A$3:$A$832,MATCH('Calculations - Diagnostics'!$H109,'2 Diag Ordering list'!$A$3:$A$832,0)),4)="6.2 ",LEFT(INDEX('2 Diag Ordering list'!$A$3:$A$832,MATCH('Calculations - Diagnostics'!$H109,'2 Diag Ordering list'!$A$3:$A$832,0)),4)="6.3 ",LEFT(INDEX('2 Diag Ordering list'!$A$3:$A$832,MATCH('Calculations - Diagnostics'!$H109,'2 Diag Ordering list'!$A$3:$A$832,0)),4)="6.4 ",LEFT(INDEX('2 Diag Ordering list'!$A$3:$A$832,MATCH('Calculations - Diagnostics'!$H109,'2 Diag Ordering list'!$A$3:$A$832,0)),4)="7.1 "),HYPERLINK("#"&amp;CELL("address",INDEX('2 Diag Ordering list'!$A$3:$A$832,MATCH('Calculations - Diagnostics'!$H109,'2 Diag Ordering list'!$A$3:$A$832,0))),INDEX('2 Diag Ordering list'!$A$3:$A$832,MATCH('Calculations - Diagnostics'!$H109,'2 Diag Ordering list'!$A$3:$A$832,0))),"")</f>
        <v>6.1 UPS AND SOLAR PANELS</v>
      </c>
      <c r="C74" s="639" t="str">
        <f t="array" aca="1" ref="C74" ca="1">IF(AND(A74="",B74=""),HYPERLINK("#"&amp;CELL("address",INDEX('2 Diag Ordering list'!$A$3:$A$832,MATCH('Calculations - Diagnostics'!$H109,'2 Diag Ordering list'!$A$3:$A$832,0))),INDEX('2 Diag Ordering list'!$A$3:$A$832,MATCH('Calculations - Diagnostics'!$H109,'2 Diag Ordering list'!$A$3:$A$832,0))),"")</f>
        <v/>
      </c>
    </row>
    <row r="75" spans="1:3" ht="17.100000000000001" customHeight="1" x14ac:dyDescent="0.2">
      <c r="A75" s="828" t="str">
        <f t="array" aca="1" ref="A75" ca="1">IF(OR(LEFT(INDEX('2 Diag Ordering list'!$A$3:$A$832,MATCH('Calculations - Diagnostics'!$H110,'2 Diag Ordering list'!$A$3:$A$832,0)),3)="1. ",LEFT(INDEX('2 Diag Ordering list'!$A$3:$A$832,MATCH('Calculations - Diagnostics'!$H110,'2 Diag Ordering list'!$A$3:$A$832,0)),3)="2. ",LEFT(INDEX('2 Diag Ordering list'!$A$3:$A$832,MATCH('Calculations - Diagnostics'!$H110,'2 Diag Ordering list'!$A$3:$A$832,0)),3)="3. ",LEFT(INDEX('2 Diag Ordering list'!$A$3:$A$832,MATCH('Calculations - Diagnostics'!$H110,'2 Diag Ordering list'!$A$3:$A$832,0)),3)="4. ",LEFT(INDEX('2 Diag Ordering list'!$A$3:$A$832,MATCH('Calculations - Diagnostics'!$H110,'2 Diag Ordering list'!$A$3:$A$832,0)),3)="5. ",LEFT(INDEX('2 Diag Ordering list'!$A$3:$A$832,MATCH('Calculations - Diagnostics'!$H110,'2 Diag Ordering list'!$A$3:$A$832,0)),3)="6. ",LEFT(INDEX('2 Diag Ordering list'!$A$3:$A$832,MATCH('Calculations - Diagnostics'!$H110,'2 Diag Ordering list'!$A$3:$A$832,0)),3)="7. ",LEFT(INDEX('2 Diag Ordering list'!$A$3:$A$832,MATCH('Calculations - Diagnostics'!$H110,'2 Diag Ordering list'!$A$3:$A$832,0)),3)="8. ",LEFT(INDEX('2 Diag Ordering list'!$A$3:$A$832,MATCH('Calculations - Diagnostics'!$H110,'2 Diag Ordering list'!$A$3:$A$832,0)),3)="9. "),
HYPERLINK("#"&amp;CELL("address",INDEX('2 Diag Ordering list'!$A$3:$A$832,MATCH('Calculations - Diagnostics'!$H110,'2 Diag Ordering list'!$A$3:$A$832,0))),INDEX('2 Diag Ordering list'!$A$3:$A$832,MATCH('Calculations - Diagnostics'!$H110,'2 Diag Ordering list'!$A$3:$A$832,0))),"")</f>
        <v/>
      </c>
      <c r="B75" s="912" t="str">
        <f t="array" aca="1" ref="B75" ca="1">IF(OR(LEFT(INDEX('2 Diag Ordering list'!$A$3:$A$832,MATCH('Calculations - Diagnostics'!$H110,'2 Diag Ordering list'!$A$3:$A$832,0)),4)="1.1 ",LEFT(INDEX('2 Diag Ordering list'!$A$3:$A$832,MATCH('Calculations - Diagnostics'!$H110,'2 Diag Ordering list'!$A$3:$A$832,0)),4)="1.2 ",LEFT(INDEX('2 Diag Ordering list'!$A$3:$A$832,MATCH('Calculations - Diagnostics'!$H110,'2 Diag Ordering list'!$A$3:$A$832,0)),4)="1.3 ",LEFT(INDEX('2 Diag Ordering list'!$A$3:$A$832,MATCH('Calculations - Diagnostics'!$H110,'2 Diag Ordering list'!$A$3:$A$832,0)),4)="1.4 ",LEFT(INDEX('2 Diag Ordering list'!$A$3:$A$832,MATCH('Calculations - Diagnostics'!$H110,'2 Diag Ordering list'!$A$3:$A$832,0)),4)="1.5 ",LEFT(INDEX('2 Diag Ordering list'!$A$3:$A$832,MATCH('Calculations - Diagnostics'!$H110,'2 Diag Ordering list'!$A$3:$A$832,0)),4)="1.6 ",LEFT(INDEX('2 Diag Ordering list'!$A$3:$A$832,MATCH('Calculations - Diagnostics'!$H110,'2 Diag Ordering list'!$A$3:$A$832,0)),4)="2.1 ",LEFT(INDEX('2 Diag Ordering list'!$A$3:$A$832,MATCH('Calculations - Diagnostics'!$H110,'2 Diag Ordering list'!$A$3:$A$832,0)),4)="3.1 ",LEFT(INDEX('2 Diag Ordering list'!$A$3:$A$832,MATCH('Calculations - Diagnostics'!$H110,'2 Diag Ordering list'!$A$3:$A$832,0)),4)="4.1 ",LEFT(INDEX('2 Diag Ordering list'!$A$3:$A$832,MATCH('Calculations - Diagnostics'!$H110,'2 Diag Ordering list'!$A$3:$A$832,0)),4)="4.2 ",LEFT(INDEX('2 Diag Ordering list'!$A$3:$A$832,MATCH('Calculations - Diagnostics'!$H110,'2 Diag Ordering list'!$A$3:$A$832,0)),4)="5.1 ",LEFT(INDEX('2 Diag Ordering list'!$A$3:$A$832,MATCH('Calculations - Diagnostics'!$H110,'2 Diag Ordering list'!$A$3:$A$832,0)),4)="5.2 ",LEFT(INDEX('2 Diag Ordering list'!$A$3:$A$832,MATCH('Calculations - Diagnostics'!$H110,'2 Diag Ordering list'!$A$3:$A$832,0)),4)="5.3 ",LEFT(INDEX('2 Diag Ordering list'!$A$3:$A$832,MATCH('Calculations - Diagnostics'!$H110,'2 Diag Ordering list'!$A$3:$A$832,0)),4)="6.1 ",LEFT(INDEX('2 Diag Ordering list'!$A$3:$A$832,MATCH('Calculations - Diagnostics'!$H110,'2 Diag Ordering list'!$A$3:$A$832,0)),4)="6.2 ",LEFT(INDEX('2 Diag Ordering list'!$A$3:$A$832,MATCH('Calculations - Diagnostics'!$H110,'2 Diag Ordering list'!$A$3:$A$832,0)),4)="6.3 ",LEFT(INDEX('2 Diag Ordering list'!$A$3:$A$832,MATCH('Calculations - Diagnostics'!$H110,'2 Diag Ordering list'!$A$3:$A$832,0)),4)="6.4 ",LEFT(INDEX('2 Diag Ordering list'!$A$3:$A$832,MATCH('Calculations - Diagnostics'!$H110,'2 Diag Ordering list'!$A$3:$A$832,0)),4)="7.1 "),HYPERLINK("#"&amp;CELL("address",INDEX('2 Diag Ordering list'!$A$3:$A$832,MATCH('Calculations - Diagnostics'!$H110,'2 Diag Ordering list'!$A$3:$A$832,0))),INDEX('2 Diag Ordering list'!$A$3:$A$832,MATCH('Calculations - Diagnostics'!$H110,'2 Diag Ordering list'!$A$3:$A$832,0))),"")</f>
        <v/>
      </c>
      <c r="C75" s="640" t="str">
        <f t="array" aca="1" ref="C75" ca="1">IF(AND(A75="",B75=""),HYPERLINK("#"&amp;CELL("address",INDEX('2 Diag Ordering list'!$A$3:$A$832,MATCH('Calculations - Diagnostics'!$H110,'2 Diag Ordering list'!$A$3:$A$832,0))),INDEX('2 Diag Ordering list'!$A$3:$A$832,MATCH('Calculations - Diagnostics'!$H110,'2 Diag Ordering list'!$A$3:$A$832,0))),"")</f>
        <v>6.1.1 UPSs</v>
      </c>
    </row>
    <row r="76" spans="1:3" ht="17.100000000000001" customHeight="1" x14ac:dyDescent="0.2">
      <c r="A76" s="828" t="str">
        <f t="array" aca="1" ref="A76" ca="1">IF(OR(LEFT(INDEX('2 Diag Ordering list'!$A$3:$A$832,MATCH('Calculations - Diagnostics'!$H111,'2 Diag Ordering list'!$A$3:$A$832,0)),3)="1. ",LEFT(INDEX('2 Diag Ordering list'!$A$3:$A$832,MATCH('Calculations - Diagnostics'!$H111,'2 Diag Ordering list'!$A$3:$A$832,0)),3)="2. ",LEFT(INDEX('2 Diag Ordering list'!$A$3:$A$832,MATCH('Calculations - Diagnostics'!$H111,'2 Diag Ordering list'!$A$3:$A$832,0)),3)="3. ",LEFT(INDEX('2 Diag Ordering list'!$A$3:$A$832,MATCH('Calculations - Diagnostics'!$H111,'2 Diag Ordering list'!$A$3:$A$832,0)),3)="4. ",LEFT(INDEX('2 Diag Ordering list'!$A$3:$A$832,MATCH('Calculations - Diagnostics'!$H111,'2 Diag Ordering list'!$A$3:$A$832,0)),3)="5. ",LEFT(INDEX('2 Diag Ordering list'!$A$3:$A$832,MATCH('Calculations - Diagnostics'!$H111,'2 Diag Ordering list'!$A$3:$A$832,0)),3)="6. ",LEFT(INDEX('2 Diag Ordering list'!$A$3:$A$832,MATCH('Calculations - Diagnostics'!$H111,'2 Diag Ordering list'!$A$3:$A$832,0)),3)="7. ",LEFT(INDEX('2 Diag Ordering list'!$A$3:$A$832,MATCH('Calculations - Diagnostics'!$H111,'2 Diag Ordering list'!$A$3:$A$832,0)),3)="8. ",LEFT(INDEX('2 Diag Ordering list'!$A$3:$A$832,MATCH('Calculations - Diagnostics'!$H111,'2 Diag Ordering list'!$A$3:$A$832,0)),3)="9. "),
HYPERLINK("#"&amp;CELL("address",INDEX('2 Diag Ordering list'!$A$3:$A$832,MATCH('Calculations - Diagnostics'!$H111,'2 Diag Ordering list'!$A$3:$A$832,0))),INDEX('2 Diag Ordering list'!$A$3:$A$832,MATCH('Calculations - Diagnostics'!$H111,'2 Diag Ordering list'!$A$3:$A$832,0))),"")</f>
        <v/>
      </c>
      <c r="B76" s="912" t="str">
        <f t="array" aca="1" ref="B76" ca="1">IF(OR(LEFT(INDEX('2 Diag Ordering list'!$A$3:$A$832,MATCH('Calculations - Diagnostics'!$H111,'2 Diag Ordering list'!$A$3:$A$832,0)),4)="1.1 ",LEFT(INDEX('2 Diag Ordering list'!$A$3:$A$832,MATCH('Calculations - Diagnostics'!$H111,'2 Diag Ordering list'!$A$3:$A$832,0)),4)="1.2 ",LEFT(INDEX('2 Diag Ordering list'!$A$3:$A$832,MATCH('Calculations - Diagnostics'!$H111,'2 Diag Ordering list'!$A$3:$A$832,0)),4)="1.3 ",LEFT(INDEX('2 Diag Ordering list'!$A$3:$A$832,MATCH('Calculations - Diagnostics'!$H111,'2 Diag Ordering list'!$A$3:$A$832,0)),4)="1.4 ",LEFT(INDEX('2 Diag Ordering list'!$A$3:$A$832,MATCH('Calculations - Diagnostics'!$H111,'2 Diag Ordering list'!$A$3:$A$832,0)),4)="1.5 ",LEFT(INDEX('2 Diag Ordering list'!$A$3:$A$832,MATCH('Calculations - Diagnostics'!$H111,'2 Diag Ordering list'!$A$3:$A$832,0)),4)="1.6 ",LEFT(INDEX('2 Diag Ordering list'!$A$3:$A$832,MATCH('Calculations - Diagnostics'!$H111,'2 Diag Ordering list'!$A$3:$A$832,0)),4)="2.1 ",LEFT(INDEX('2 Diag Ordering list'!$A$3:$A$832,MATCH('Calculations - Diagnostics'!$H111,'2 Diag Ordering list'!$A$3:$A$832,0)),4)="3.1 ",LEFT(INDEX('2 Diag Ordering list'!$A$3:$A$832,MATCH('Calculations - Diagnostics'!$H111,'2 Diag Ordering list'!$A$3:$A$832,0)),4)="4.1 ",LEFT(INDEX('2 Diag Ordering list'!$A$3:$A$832,MATCH('Calculations - Diagnostics'!$H111,'2 Diag Ordering list'!$A$3:$A$832,0)),4)="4.2 ",LEFT(INDEX('2 Diag Ordering list'!$A$3:$A$832,MATCH('Calculations - Diagnostics'!$H111,'2 Diag Ordering list'!$A$3:$A$832,0)),4)="5.1 ",LEFT(INDEX('2 Diag Ordering list'!$A$3:$A$832,MATCH('Calculations - Diagnostics'!$H111,'2 Diag Ordering list'!$A$3:$A$832,0)),4)="5.2 ",LEFT(INDEX('2 Diag Ordering list'!$A$3:$A$832,MATCH('Calculations - Diagnostics'!$H111,'2 Diag Ordering list'!$A$3:$A$832,0)),4)="5.3 ",LEFT(INDEX('2 Diag Ordering list'!$A$3:$A$832,MATCH('Calculations - Diagnostics'!$H111,'2 Diag Ordering list'!$A$3:$A$832,0)),4)="6.1 ",LEFT(INDEX('2 Diag Ordering list'!$A$3:$A$832,MATCH('Calculations - Diagnostics'!$H111,'2 Diag Ordering list'!$A$3:$A$832,0)),4)="6.2 ",LEFT(INDEX('2 Diag Ordering list'!$A$3:$A$832,MATCH('Calculations - Diagnostics'!$H111,'2 Diag Ordering list'!$A$3:$A$832,0)),4)="6.3 ",LEFT(INDEX('2 Diag Ordering list'!$A$3:$A$832,MATCH('Calculations - Diagnostics'!$H111,'2 Diag Ordering list'!$A$3:$A$832,0)),4)="6.4 ",LEFT(INDEX('2 Diag Ordering list'!$A$3:$A$832,MATCH('Calculations - Diagnostics'!$H111,'2 Diag Ordering list'!$A$3:$A$832,0)),4)="7.1 "),HYPERLINK("#"&amp;CELL("address",INDEX('2 Diag Ordering list'!$A$3:$A$832,MATCH('Calculations - Diagnostics'!$H111,'2 Diag Ordering list'!$A$3:$A$832,0))),INDEX('2 Diag Ordering list'!$A$3:$A$832,MATCH('Calculations - Diagnostics'!$H111,'2 Diag Ordering list'!$A$3:$A$832,0))),"")</f>
        <v/>
      </c>
      <c r="C76" s="640" t="str">
        <f t="array" aca="1" ref="C76" ca="1">IF(AND(A76="",B76=""),HYPERLINK("#"&amp;CELL("address",INDEX('2 Diag Ordering list'!$A$3:$A$832,MATCH('Calculations - Diagnostics'!$H111,'2 Diag Ordering list'!$A$3:$A$832,0))),INDEX('2 Diag Ordering list'!$A$3:$A$832,MATCH('Calculations - Diagnostics'!$H111,'2 Diag Ordering list'!$A$3:$A$832,0))),"")</f>
        <v>6.1.2 Solar panels</v>
      </c>
    </row>
    <row r="77" spans="1:3" ht="17.100000000000001" customHeight="1" x14ac:dyDescent="0.2">
      <c r="A77" s="828" t="str">
        <f t="array" aca="1" ref="A77" ca="1">IF(OR(LEFT(INDEX('2 Diag Ordering list'!$A$3:$A$832,MATCH('Calculations - Diagnostics'!$H112,'2 Diag Ordering list'!$A$3:$A$832,0)),3)="1. ",LEFT(INDEX('2 Diag Ordering list'!$A$3:$A$832,MATCH('Calculations - Diagnostics'!$H112,'2 Diag Ordering list'!$A$3:$A$832,0)),3)="2. ",LEFT(INDEX('2 Diag Ordering list'!$A$3:$A$832,MATCH('Calculations - Diagnostics'!$H112,'2 Diag Ordering list'!$A$3:$A$832,0)),3)="3. ",LEFT(INDEX('2 Diag Ordering list'!$A$3:$A$832,MATCH('Calculations - Diagnostics'!$H112,'2 Diag Ordering list'!$A$3:$A$832,0)),3)="4. ",LEFT(INDEX('2 Diag Ordering list'!$A$3:$A$832,MATCH('Calculations - Diagnostics'!$H112,'2 Diag Ordering list'!$A$3:$A$832,0)),3)="5. ",LEFT(INDEX('2 Diag Ordering list'!$A$3:$A$832,MATCH('Calculations - Diagnostics'!$H112,'2 Diag Ordering list'!$A$3:$A$832,0)),3)="6. ",LEFT(INDEX('2 Diag Ordering list'!$A$3:$A$832,MATCH('Calculations - Diagnostics'!$H112,'2 Diag Ordering list'!$A$3:$A$832,0)),3)="7. ",LEFT(INDEX('2 Diag Ordering list'!$A$3:$A$832,MATCH('Calculations - Diagnostics'!$H112,'2 Diag Ordering list'!$A$3:$A$832,0)),3)="8. ",LEFT(INDEX('2 Diag Ordering list'!$A$3:$A$832,MATCH('Calculations - Diagnostics'!$H112,'2 Diag Ordering list'!$A$3:$A$832,0)),3)="9. "),
HYPERLINK("#"&amp;CELL("address",INDEX('2 Diag Ordering list'!$A$3:$A$832,MATCH('Calculations - Diagnostics'!$H112,'2 Diag Ordering list'!$A$3:$A$832,0))),INDEX('2 Diag Ordering list'!$A$3:$A$832,MATCH('Calculations - Diagnostics'!$H112,'2 Diag Ordering list'!$A$3:$A$832,0))),"")</f>
        <v/>
      </c>
      <c r="B77" s="912" t="str">
        <f t="array" aca="1" ref="B77" ca="1">IF(OR(LEFT(INDEX('2 Diag Ordering list'!$A$3:$A$832,MATCH('Calculations - Diagnostics'!$H112,'2 Diag Ordering list'!$A$3:$A$832,0)),4)="1.1 ",LEFT(INDEX('2 Diag Ordering list'!$A$3:$A$832,MATCH('Calculations - Diagnostics'!$H112,'2 Diag Ordering list'!$A$3:$A$832,0)),4)="1.2 ",LEFT(INDEX('2 Diag Ordering list'!$A$3:$A$832,MATCH('Calculations - Diagnostics'!$H112,'2 Diag Ordering list'!$A$3:$A$832,0)),4)="1.3 ",LEFT(INDEX('2 Diag Ordering list'!$A$3:$A$832,MATCH('Calculations - Diagnostics'!$H112,'2 Diag Ordering list'!$A$3:$A$832,0)),4)="1.4 ",LEFT(INDEX('2 Diag Ordering list'!$A$3:$A$832,MATCH('Calculations - Diagnostics'!$H112,'2 Diag Ordering list'!$A$3:$A$832,0)),4)="1.5 ",LEFT(INDEX('2 Diag Ordering list'!$A$3:$A$832,MATCH('Calculations - Diagnostics'!$H112,'2 Diag Ordering list'!$A$3:$A$832,0)),4)="1.6 ",LEFT(INDEX('2 Diag Ordering list'!$A$3:$A$832,MATCH('Calculations - Diagnostics'!$H112,'2 Diag Ordering list'!$A$3:$A$832,0)),4)="2.1 ",LEFT(INDEX('2 Diag Ordering list'!$A$3:$A$832,MATCH('Calculations - Diagnostics'!$H112,'2 Diag Ordering list'!$A$3:$A$832,0)),4)="3.1 ",LEFT(INDEX('2 Diag Ordering list'!$A$3:$A$832,MATCH('Calculations - Diagnostics'!$H112,'2 Diag Ordering list'!$A$3:$A$832,0)),4)="4.1 ",LEFT(INDEX('2 Diag Ordering list'!$A$3:$A$832,MATCH('Calculations - Diagnostics'!$H112,'2 Diag Ordering list'!$A$3:$A$832,0)),4)="4.2 ",LEFT(INDEX('2 Diag Ordering list'!$A$3:$A$832,MATCH('Calculations - Diagnostics'!$H112,'2 Diag Ordering list'!$A$3:$A$832,0)),4)="5.1 ",LEFT(INDEX('2 Diag Ordering list'!$A$3:$A$832,MATCH('Calculations - Diagnostics'!$H112,'2 Diag Ordering list'!$A$3:$A$832,0)),4)="5.2 ",LEFT(INDEX('2 Diag Ordering list'!$A$3:$A$832,MATCH('Calculations - Diagnostics'!$H112,'2 Diag Ordering list'!$A$3:$A$832,0)),4)="5.3 ",LEFT(INDEX('2 Diag Ordering list'!$A$3:$A$832,MATCH('Calculations - Diagnostics'!$H112,'2 Diag Ordering list'!$A$3:$A$832,0)),4)="6.1 ",LEFT(INDEX('2 Diag Ordering list'!$A$3:$A$832,MATCH('Calculations - Diagnostics'!$H112,'2 Diag Ordering list'!$A$3:$A$832,0)),4)="6.2 ",LEFT(INDEX('2 Diag Ordering list'!$A$3:$A$832,MATCH('Calculations - Diagnostics'!$H112,'2 Diag Ordering list'!$A$3:$A$832,0)),4)="6.3 ",LEFT(INDEX('2 Diag Ordering list'!$A$3:$A$832,MATCH('Calculations - Diagnostics'!$H112,'2 Diag Ordering list'!$A$3:$A$832,0)),4)="6.4 ",LEFT(INDEX('2 Diag Ordering list'!$A$3:$A$832,MATCH('Calculations - Diagnostics'!$H112,'2 Diag Ordering list'!$A$3:$A$832,0)),4)="7.1 "),HYPERLINK("#"&amp;CELL("address",INDEX('2 Diag Ordering list'!$A$3:$A$832,MATCH('Calculations - Diagnostics'!$H112,'2 Diag Ordering list'!$A$3:$A$832,0))),INDEX('2 Diag Ordering list'!$A$3:$A$832,MATCH('Calculations - Diagnostics'!$H112,'2 Diag Ordering list'!$A$3:$A$832,0))),"")</f>
        <v>6.2 AUTOCLAVES</v>
      </c>
      <c r="C77" s="640" t="str">
        <f t="array" aca="1" ref="C77" ca="1">IF(AND(A77="",B77=""),HYPERLINK("#"&amp;CELL("address",INDEX('2 Diag Ordering list'!$A$3:$A$832,MATCH('Calculations - Diagnostics'!$H112,'2 Diag Ordering list'!$A$3:$A$832,0))),INDEX('2 Diag Ordering list'!$A$3:$A$832,MATCH('Calculations - Diagnostics'!$H112,'2 Diag Ordering list'!$A$3:$A$832,0))),"")</f>
        <v/>
      </c>
    </row>
    <row r="78" spans="1:3" ht="17.100000000000001" customHeight="1" x14ac:dyDescent="0.2">
      <c r="A78" s="828" t="str">
        <f t="array" aca="1" ref="A78" ca="1">IF(OR(LEFT(INDEX('2 Diag Ordering list'!$A$3:$A$832,MATCH('Calculations - Diagnostics'!$H113,'2 Diag Ordering list'!$A$3:$A$832,0)),3)="1. ",LEFT(INDEX('2 Diag Ordering list'!$A$3:$A$832,MATCH('Calculations - Diagnostics'!$H113,'2 Diag Ordering list'!$A$3:$A$832,0)),3)="2. ",LEFT(INDEX('2 Diag Ordering list'!$A$3:$A$832,MATCH('Calculations - Diagnostics'!$H113,'2 Diag Ordering list'!$A$3:$A$832,0)),3)="3. ",LEFT(INDEX('2 Diag Ordering list'!$A$3:$A$832,MATCH('Calculations - Diagnostics'!$H113,'2 Diag Ordering list'!$A$3:$A$832,0)),3)="4. ",LEFT(INDEX('2 Diag Ordering list'!$A$3:$A$832,MATCH('Calculations - Diagnostics'!$H113,'2 Diag Ordering list'!$A$3:$A$832,0)),3)="5. ",LEFT(INDEX('2 Diag Ordering list'!$A$3:$A$832,MATCH('Calculations - Diagnostics'!$H113,'2 Diag Ordering list'!$A$3:$A$832,0)),3)="6. ",LEFT(INDEX('2 Diag Ordering list'!$A$3:$A$832,MATCH('Calculations - Diagnostics'!$H113,'2 Diag Ordering list'!$A$3:$A$832,0)),3)="7. ",LEFT(INDEX('2 Diag Ordering list'!$A$3:$A$832,MATCH('Calculations - Diagnostics'!$H113,'2 Diag Ordering list'!$A$3:$A$832,0)),3)="8. ",LEFT(INDEX('2 Diag Ordering list'!$A$3:$A$832,MATCH('Calculations - Diagnostics'!$H113,'2 Diag Ordering list'!$A$3:$A$832,0)),3)="9. "),
HYPERLINK("#"&amp;CELL("address",INDEX('2 Diag Ordering list'!$A$3:$A$832,MATCH('Calculations - Diagnostics'!$H113,'2 Diag Ordering list'!$A$3:$A$832,0))),INDEX('2 Diag Ordering list'!$A$3:$A$832,MATCH('Calculations - Diagnostics'!$H113,'2 Diag Ordering list'!$A$3:$A$832,0))),"")</f>
        <v/>
      </c>
      <c r="B78" s="915" t="str">
        <f t="array" aca="1" ref="B78" ca="1">IF(OR(LEFT(INDEX('2 Diag Ordering list'!$A$3:$A$832,MATCH('Calculations - Diagnostics'!$H113,'2 Diag Ordering list'!$A$3:$A$832,0)),4)="1.1 ",LEFT(INDEX('2 Diag Ordering list'!$A$3:$A$832,MATCH('Calculations - Diagnostics'!$H113,'2 Diag Ordering list'!$A$3:$A$832,0)),4)="1.2 ",LEFT(INDEX('2 Diag Ordering list'!$A$3:$A$832,MATCH('Calculations - Diagnostics'!$H113,'2 Diag Ordering list'!$A$3:$A$832,0)),4)="1.3 ",LEFT(INDEX('2 Diag Ordering list'!$A$3:$A$832,MATCH('Calculations - Diagnostics'!$H113,'2 Diag Ordering list'!$A$3:$A$832,0)),4)="1.4 ",LEFT(INDEX('2 Diag Ordering list'!$A$3:$A$832,MATCH('Calculations - Diagnostics'!$H113,'2 Diag Ordering list'!$A$3:$A$832,0)),4)="1.5 ",LEFT(INDEX('2 Diag Ordering list'!$A$3:$A$832,MATCH('Calculations - Diagnostics'!$H113,'2 Diag Ordering list'!$A$3:$A$832,0)),4)="1.6 ",LEFT(INDEX('2 Diag Ordering list'!$A$3:$A$832,MATCH('Calculations - Diagnostics'!$H113,'2 Diag Ordering list'!$A$3:$A$832,0)),4)="2.1 ",LEFT(INDEX('2 Diag Ordering list'!$A$3:$A$832,MATCH('Calculations - Diagnostics'!$H113,'2 Diag Ordering list'!$A$3:$A$832,0)),4)="3.1 ",LEFT(INDEX('2 Diag Ordering list'!$A$3:$A$832,MATCH('Calculations - Diagnostics'!$H113,'2 Diag Ordering list'!$A$3:$A$832,0)),4)="4.1 ",LEFT(INDEX('2 Diag Ordering list'!$A$3:$A$832,MATCH('Calculations - Diagnostics'!$H113,'2 Diag Ordering list'!$A$3:$A$832,0)),4)="4.2 ",LEFT(INDEX('2 Diag Ordering list'!$A$3:$A$832,MATCH('Calculations - Diagnostics'!$H113,'2 Diag Ordering list'!$A$3:$A$832,0)),4)="5.1 ",LEFT(INDEX('2 Diag Ordering list'!$A$3:$A$832,MATCH('Calculations - Diagnostics'!$H113,'2 Diag Ordering list'!$A$3:$A$832,0)),4)="5.2 ",LEFT(INDEX('2 Diag Ordering list'!$A$3:$A$832,MATCH('Calculations - Diagnostics'!$H113,'2 Diag Ordering list'!$A$3:$A$832,0)),4)="5.3 ",LEFT(INDEX('2 Diag Ordering list'!$A$3:$A$832,MATCH('Calculations - Diagnostics'!$H113,'2 Diag Ordering list'!$A$3:$A$832,0)),4)="6.1 ",LEFT(INDEX('2 Diag Ordering list'!$A$3:$A$832,MATCH('Calculations - Diagnostics'!$H113,'2 Diag Ordering list'!$A$3:$A$832,0)),4)="6.2 ",LEFT(INDEX('2 Diag Ordering list'!$A$3:$A$832,MATCH('Calculations - Diagnostics'!$H113,'2 Diag Ordering list'!$A$3:$A$832,0)),4)="6.3 ",LEFT(INDEX('2 Diag Ordering list'!$A$3:$A$832,MATCH('Calculations - Diagnostics'!$H113,'2 Diag Ordering list'!$A$3:$A$832,0)),4)="6.4 ",LEFT(INDEX('2 Diag Ordering list'!$A$3:$A$832,MATCH('Calculations - Diagnostics'!$H113,'2 Diag Ordering list'!$A$3:$A$832,0)),4)="7.1 "),HYPERLINK("#"&amp;CELL("address",INDEX('2 Diag Ordering list'!$A$3:$A$832,MATCH('Calculations - Diagnostics'!$H113,'2 Diag Ordering list'!$A$3:$A$832,0))),INDEX('2 Diag Ordering list'!$A$3:$A$832,MATCH('Calculations - Diagnostics'!$H113,'2 Diag Ordering list'!$A$3:$A$832,0))),"")</f>
        <v/>
      </c>
      <c r="C78" s="639" t="str">
        <f t="array" aca="1" ref="C78" ca="1">IF(AND(A78="",B78=""),HYPERLINK("#"&amp;CELL("address",INDEX('2 Diag Ordering list'!$A$3:$A$832,MATCH('Calculations - Diagnostics'!$H113,'2 Diag Ordering list'!$A$3:$A$832,0))),INDEX('2 Diag Ordering list'!$A$3:$A$832,MATCH('Calculations - Diagnostics'!$H113,'2 Diag Ordering list'!$A$3:$A$832,0))),"")</f>
        <v>6.2.1 Horizontal Autoclaves</v>
      </c>
    </row>
    <row r="79" spans="1:3" ht="17.100000000000001" customHeight="1" x14ac:dyDescent="0.2">
      <c r="A79" s="828" t="str">
        <f t="array" aca="1" ref="A79" ca="1">IF(OR(LEFT(INDEX('2 Diag Ordering list'!$A$3:$A$832,MATCH('Calculations - Diagnostics'!$H114,'2 Diag Ordering list'!$A$3:$A$832,0)),3)="1. ",LEFT(INDEX('2 Diag Ordering list'!$A$3:$A$832,MATCH('Calculations - Diagnostics'!$H114,'2 Diag Ordering list'!$A$3:$A$832,0)),3)="2. ",LEFT(INDEX('2 Diag Ordering list'!$A$3:$A$832,MATCH('Calculations - Diagnostics'!$H114,'2 Diag Ordering list'!$A$3:$A$832,0)),3)="3. ",LEFT(INDEX('2 Diag Ordering list'!$A$3:$A$832,MATCH('Calculations - Diagnostics'!$H114,'2 Diag Ordering list'!$A$3:$A$832,0)),3)="4. ",LEFT(INDEX('2 Diag Ordering list'!$A$3:$A$832,MATCH('Calculations - Diagnostics'!$H114,'2 Diag Ordering list'!$A$3:$A$832,0)),3)="5. ",LEFT(INDEX('2 Diag Ordering list'!$A$3:$A$832,MATCH('Calculations - Diagnostics'!$H114,'2 Diag Ordering list'!$A$3:$A$832,0)),3)="6. ",LEFT(INDEX('2 Diag Ordering list'!$A$3:$A$832,MATCH('Calculations - Diagnostics'!$H114,'2 Diag Ordering list'!$A$3:$A$832,0)),3)="7. ",LEFT(INDEX('2 Diag Ordering list'!$A$3:$A$832,MATCH('Calculations - Diagnostics'!$H114,'2 Diag Ordering list'!$A$3:$A$832,0)),3)="8. ",LEFT(INDEX('2 Diag Ordering list'!$A$3:$A$832,MATCH('Calculations - Diagnostics'!$H114,'2 Diag Ordering list'!$A$3:$A$832,0)),3)="9. "),
HYPERLINK("#"&amp;CELL("address",INDEX('2 Diag Ordering list'!$A$3:$A$832,MATCH('Calculations - Diagnostics'!$H114,'2 Diag Ordering list'!$A$3:$A$832,0))),INDEX('2 Diag Ordering list'!$A$3:$A$832,MATCH('Calculations - Diagnostics'!$H114,'2 Diag Ordering list'!$A$3:$A$832,0))),"")</f>
        <v/>
      </c>
      <c r="B79" s="915" t="str">
        <f t="array" aca="1" ref="B79" ca="1">IF(OR(LEFT(INDEX('2 Diag Ordering list'!$A$3:$A$832,MATCH('Calculations - Diagnostics'!$H114,'2 Diag Ordering list'!$A$3:$A$832,0)),4)="1.1 ",LEFT(INDEX('2 Diag Ordering list'!$A$3:$A$832,MATCH('Calculations - Diagnostics'!$H114,'2 Diag Ordering list'!$A$3:$A$832,0)),4)="1.2 ",LEFT(INDEX('2 Diag Ordering list'!$A$3:$A$832,MATCH('Calculations - Diagnostics'!$H114,'2 Diag Ordering list'!$A$3:$A$832,0)),4)="1.3 ",LEFT(INDEX('2 Diag Ordering list'!$A$3:$A$832,MATCH('Calculations - Diagnostics'!$H114,'2 Diag Ordering list'!$A$3:$A$832,0)),4)="1.4 ",LEFT(INDEX('2 Diag Ordering list'!$A$3:$A$832,MATCH('Calculations - Diagnostics'!$H114,'2 Diag Ordering list'!$A$3:$A$832,0)),4)="1.5 ",LEFT(INDEX('2 Diag Ordering list'!$A$3:$A$832,MATCH('Calculations - Diagnostics'!$H114,'2 Diag Ordering list'!$A$3:$A$832,0)),4)="1.6 ",LEFT(INDEX('2 Diag Ordering list'!$A$3:$A$832,MATCH('Calculations - Diagnostics'!$H114,'2 Diag Ordering list'!$A$3:$A$832,0)),4)="2.1 ",LEFT(INDEX('2 Diag Ordering list'!$A$3:$A$832,MATCH('Calculations - Diagnostics'!$H114,'2 Diag Ordering list'!$A$3:$A$832,0)),4)="3.1 ",LEFT(INDEX('2 Diag Ordering list'!$A$3:$A$832,MATCH('Calculations - Diagnostics'!$H114,'2 Diag Ordering list'!$A$3:$A$832,0)),4)="4.1 ",LEFT(INDEX('2 Diag Ordering list'!$A$3:$A$832,MATCH('Calculations - Diagnostics'!$H114,'2 Diag Ordering list'!$A$3:$A$832,0)),4)="4.2 ",LEFT(INDEX('2 Diag Ordering list'!$A$3:$A$832,MATCH('Calculations - Diagnostics'!$H114,'2 Diag Ordering list'!$A$3:$A$832,0)),4)="5.1 ",LEFT(INDEX('2 Diag Ordering list'!$A$3:$A$832,MATCH('Calculations - Diagnostics'!$H114,'2 Diag Ordering list'!$A$3:$A$832,0)),4)="5.2 ",LEFT(INDEX('2 Diag Ordering list'!$A$3:$A$832,MATCH('Calculations - Diagnostics'!$H114,'2 Diag Ordering list'!$A$3:$A$832,0)),4)="5.3 ",LEFT(INDEX('2 Diag Ordering list'!$A$3:$A$832,MATCH('Calculations - Diagnostics'!$H114,'2 Diag Ordering list'!$A$3:$A$832,0)),4)="6.1 ",LEFT(INDEX('2 Diag Ordering list'!$A$3:$A$832,MATCH('Calculations - Diagnostics'!$H114,'2 Diag Ordering list'!$A$3:$A$832,0)),4)="6.2 ",LEFT(INDEX('2 Diag Ordering list'!$A$3:$A$832,MATCH('Calculations - Diagnostics'!$H114,'2 Diag Ordering list'!$A$3:$A$832,0)),4)="6.3 ",LEFT(INDEX('2 Diag Ordering list'!$A$3:$A$832,MATCH('Calculations - Diagnostics'!$H114,'2 Diag Ordering list'!$A$3:$A$832,0)),4)="6.4 ",LEFT(INDEX('2 Diag Ordering list'!$A$3:$A$832,MATCH('Calculations - Diagnostics'!$H114,'2 Diag Ordering list'!$A$3:$A$832,0)),4)="7.1 "),HYPERLINK("#"&amp;CELL("address",INDEX('2 Diag Ordering list'!$A$3:$A$832,MATCH('Calculations - Diagnostics'!$H114,'2 Diag Ordering list'!$A$3:$A$832,0))),INDEX('2 Diag Ordering list'!$A$3:$A$832,MATCH('Calculations - Diagnostics'!$H114,'2 Diag Ordering list'!$A$3:$A$832,0))),"")</f>
        <v/>
      </c>
      <c r="C79" s="640" t="str">
        <f t="array" aca="1" ref="C79" ca="1">IF(AND(A79="",B79=""),HYPERLINK("#"&amp;CELL("address",INDEX('2 Diag Ordering list'!$A$3:$A$832,MATCH('Calculations - Diagnostics'!$H114,'2 Diag Ordering list'!$A$3:$A$832,0))),INDEX('2 Diag Ordering list'!$A$3:$A$832,MATCH('Calculations - Diagnostics'!$H114,'2 Diag Ordering list'!$A$3:$A$832,0))),"")</f>
        <v>6.2.2 Vertical Autoclaves</v>
      </c>
    </row>
    <row r="80" spans="1:3" ht="17.100000000000001" customHeight="1" x14ac:dyDescent="0.2">
      <c r="A80" s="828" t="str">
        <f t="array" aca="1" ref="A80" ca="1">IF(OR(LEFT(INDEX('2 Diag Ordering list'!$A$3:$A$832,MATCH('Calculations - Diagnostics'!$H115,'2 Diag Ordering list'!$A$3:$A$832,0)),3)="1. ",LEFT(INDEX('2 Diag Ordering list'!$A$3:$A$832,MATCH('Calculations - Diagnostics'!$H115,'2 Diag Ordering list'!$A$3:$A$832,0)),3)="2. ",LEFT(INDEX('2 Diag Ordering list'!$A$3:$A$832,MATCH('Calculations - Diagnostics'!$H115,'2 Diag Ordering list'!$A$3:$A$832,0)),3)="3. ",LEFT(INDEX('2 Diag Ordering list'!$A$3:$A$832,MATCH('Calculations - Diagnostics'!$H115,'2 Diag Ordering list'!$A$3:$A$832,0)),3)="4. ",LEFT(INDEX('2 Diag Ordering list'!$A$3:$A$832,MATCH('Calculations - Diagnostics'!$H115,'2 Diag Ordering list'!$A$3:$A$832,0)),3)="5. ",LEFT(INDEX('2 Diag Ordering list'!$A$3:$A$832,MATCH('Calculations - Diagnostics'!$H115,'2 Diag Ordering list'!$A$3:$A$832,0)),3)="6. ",LEFT(INDEX('2 Diag Ordering list'!$A$3:$A$832,MATCH('Calculations - Diagnostics'!$H115,'2 Diag Ordering list'!$A$3:$A$832,0)),3)="7. ",LEFT(INDEX('2 Diag Ordering list'!$A$3:$A$832,MATCH('Calculations - Diagnostics'!$H115,'2 Diag Ordering list'!$A$3:$A$832,0)),3)="8. ",LEFT(INDEX('2 Diag Ordering list'!$A$3:$A$832,MATCH('Calculations - Diagnostics'!$H115,'2 Diag Ordering list'!$A$3:$A$832,0)),3)="9. "),
HYPERLINK("#"&amp;CELL("address",INDEX('2 Diag Ordering list'!$A$3:$A$832,MATCH('Calculations - Diagnostics'!$H115,'2 Diag Ordering list'!$A$3:$A$832,0))),INDEX('2 Diag Ordering list'!$A$3:$A$832,MATCH('Calculations - Diagnostics'!$H115,'2 Diag Ordering list'!$A$3:$A$832,0))),"")</f>
        <v/>
      </c>
      <c r="B80" s="915" t="str">
        <f t="array" aca="1" ref="B80" ca="1">IF(OR(LEFT(INDEX('2 Diag Ordering list'!$A$3:$A$832,MATCH('Calculations - Diagnostics'!$H115,'2 Diag Ordering list'!$A$3:$A$832,0)),4)="1.1 ",LEFT(INDEX('2 Diag Ordering list'!$A$3:$A$832,MATCH('Calculations - Diagnostics'!$H115,'2 Diag Ordering list'!$A$3:$A$832,0)),4)="1.2 ",LEFT(INDEX('2 Diag Ordering list'!$A$3:$A$832,MATCH('Calculations - Diagnostics'!$H115,'2 Diag Ordering list'!$A$3:$A$832,0)),4)="1.3 ",LEFT(INDEX('2 Diag Ordering list'!$A$3:$A$832,MATCH('Calculations - Diagnostics'!$H115,'2 Diag Ordering list'!$A$3:$A$832,0)),4)="1.4 ",LEFT(INDEX('2 Diag Ordering list'!$A$3:$A$832,MATCH('Calculations - Diagnostics'!$H115,'2 Diag Ordering list'!$A$3:$A$832,0)),4)="1.5 ",LEFT(INDEX('2 Diag Ordering list'!$A$3:$A$832,MATCH('Calculations - Diagnostics'!$H115,'2 Diag Ordering list'!$A$3:$A$832,0)),4)="1.6 ",LEFT(INDEX('2 Diag Ordering list'!$A$3:$A$832,MATCH('Calculations - Diagnostics'!$H115,'2 Diag Ordering list'!$A$3:$A$832,0)),4)="2.1 ",LEFT(INDEX('2 Diag Ordering list'!$A$3:$A$832,MATCH('Calculations - Diagnostics'!$H115,'2 Diag Ordering list'!$A$3:$A$832,0)),4)="3.1 ",LEFT(INDEX('2 Diag Ordering list'!$A$3:$A$832,MATCH('Calculations - Diagnostics'!$H115,'2 Diag Ordering list'!$A$3:$A$832,0)),4)="4.1 ",LEFT(INDEX('2 Diag Ordering list'!$A$3:$A$832,MATCH('Calculations - Diagnostics'!$H115,'2 Diag Ordering list'!$A$3:$A$832,0)),4)="4.2 ",LEFT(INDEX('2 Diag Ordering list'!$A$3:$A$832,MATCH('Calculations - Diagnostics'!$H115,'2 Diag Ordering list'!$A$3:$A$832,0)),4)="5.1 ",LEFT(INDEX('2 Diag Ordering list'!$A$3:$A$832,MATCH('Calculations - Diagnostics'!$H115,'2 Diag Ordering list'!$A$3:$A$832,0)),4)="5.2 ",LEFT(INDEX('2 Diag Ordering list'!$A$3:$A$832,MATCH('Calculations - Diagnostics'!$H115,'2 Diag Ordering list'!$A$3:$A$832,0)),4)="5.3 ",LEFT(INDEX('2 Diag Ordering list'!$A$3:$A$832,MATCH('Calculations - Diagnostics'!$H115,'2 Diag Ordering list'!$A$3:$A$832,0)),4)="6.1 ",LEFT(INDEX('2 Diag Ordering list'!$A$3:$A$832,MATCH('Calculations - Diagnostics'!$H115,'2 Diag Ordering list'!$A$3:$A$832,0)),4)="6.2 ",LEFT(INDEX('2 Diag Ordering list'!$A$3:$A$832,MATCH('Calculations - Diagnostics'!$H115,'2 Diag Ordering list'!$A$3:$A$832,0)),4)="6.3 ",LEFT(INDEX('2 Diag Ordering list'!$A$3:$A$832,MATCH('Calculations - Diagnostics'!$H115,'2 Diag Ordering list'!$A$3:$A$832,0)),4)="6.4 ",LEFT(INDEX('2 Diag Ordering list'!$A$3:$A$832,MATCH('Calculations - Diagnostics'!$H115,'2 Diag Ordering list'!$A$3:$A$832,0)),4)="7.1 "),HYPERLINK("#"&amp;CELL("address",INDEX('2 Diag Ordering list'!$A$3:$A$832,MATCH('Calculations - Diagnostics'!$H115,'2 Diag Ordering list'!$A$3:$A$832,0))),INDEX('2 Diag Ordering list'!$A$3:$A$832,MATCH('Calculations - Diagnostics'!$H115,'2 Diag Ordering list'!$A$3:$A$832,0))),"")</f>
        <v/>
      </c>
      <c r="C80" s="641" t="str">
        <f t="array" aca="1" ref="C80" ca="1">IF(AND(A80="",B80=""),HYPERLINK("#"&amp;CELL("address",INDEX('2 Diag Ordering list'!$A$3:$A$832,MATCH('Calculations - Diagnostics'!$H115,'2 Diag Ordering list'!$A$3:$A$832,0))),INDEX('2 Diag Ordering list'!$A$3:$A$832,MATCH('Calculations - Diagnostics'!$H115,'2 Diag Ordering list'!$A$3:$A$832,0))),"")</f>
        <v>6.2.3 Autoclave water supply</v>
      </c>
    </row>
    <row r="81" spans="1:3" ht="17.100000000000001" customHeight="1" x14ac:dyDescent="0.2">
      <c r="A81" s="828" t="str">
        <f t="array" aca="1" ref="A81" ca="1">IF(OR(LEFT(INDEX('2 Diag Ordering list'!$A$3:$A$832,MATCH('Calculations - Diagnostics'!$H116,'2 Diag Ordering list'!$A$3:$A$832,0)),3)="1. ",LEFT(INDEX('2 Diag Ordering list'!$A$3:$A$832,MATCH('Calculations - Diagnostics'!$H116,'2 Diag Ordering list'!$A$3:$A$832,0)),3)="2. ",LEFT(INDEX('2 Diag Ordering list'!$A$3:$A$832,MATCH('Calculations - Diagnostics'!$H116,'2 Diag Ordering list'!$A$3:$A$832,0)),3)="3. ",LEFT(INDEX('2 Diag Ordering list'!$A$3:$A$832,MATCH('Calculations - Diagnostics'!$H116,'2 Diag Ordering list'!$A$3:$A$832,0)),3)="4. ",LEFT(INDEX('2 Diag Ordering list'!$A$3:$A$832,MATCH('Calculations - Diagnostics'!$H116,'2 Diag Ordering list'!$A$3:$A$832,0)),3)="5. ",LEFT(INDEX('2 Diag Ordering list'!$A$3:$A$832,MATCH('Calculations - Diagnostics'!$H116,'2 Diag Ordering list'!$A$3:$A$832,0)),3)="6. ",LEFT(INDEX('2 Diag Ordering list'!$A$3:$A$832,MATCH('Calculations - Diagnostics'!$H116,'2 Diag Ordering list'!$A$3:$A$832,0)),3)="7. ",LEFT(INDEX('2 Diag Ordering list'!$A$3:$A$832,MATCH('Calculations - Diagnostics'!$H116,'2 Diag Ordering list'!$A$3:$A$832,0)),3)="8. ",LEFT(INDEX('2 Diag Ordering list'!$A$3:$A$832,MATCH('Calculations - Diagnostics'!$H116,'2 Diag Ordering list'!$A$3:$A$832,0)),3)="9. "),
HYPERLINK("#"&amp;CELL("address",INDEX('2 Diag Ordering list'!$A$3:$A$832,MATCH('Calculations - Diagnostics'!$H116,'2 Diag Ordering list'!$A$3:$A$832,0))),INDEX('2 Diag Ordering list'!$A$3:$A$832,MATCH('Calculations - Diagnostics'!$H116,'2 Diag Ordering list'!$A$3:$A$832,0))),"")</f>
        <v/>
      </c>
      <c r="B81" s="912" t="str">
        <f t="array" aca="1" ref="B81" ca="1">IF(OR(LEFT(INDEX('2 Diag Ordering list'!$A$3:$A$832,MATCH('Calculations - Diagnostics'!$H116,'2 Diag Ordering list'!$A$3:$A$832,0)),4)="1.1 ",LEFT(INDEX('2 Diag Ordering list'!$A$3:$A$832,MATCH('Calculations - Diagnostics'!$H116,'2 Diag Ordering list'!$A$3:$A$832,0)),4)="1.2 ",LEFT(INDEX('2 Diag Ordering list'!$A$3:$A$832,MATCH('Calculations - Diagnostics'!$H116,'2 Diag Ordering list'!$A$3:$A$832,0)),4)="1.3 ",LEFT(INDEX('2 Diag Ordering list'!$A$3:$A$832,MATCH('Calculations - Diagnostics'!$H116,'2 Diag Ordering list'!$A$3:$A$832,0)),4)="1.4 ",LEFT(INDEX('2 Diag Ordering list'!$A$3:$A$832,MATCH('Calculations - Diagnostics'!$H116,'2 Diag Ordering list'!$A$3:$A$832,0)),4)="1.5 ",LEFT(INDEX('2 Diag Ordering list'!$A$3:$A$832,MATCH('Calculations - Diagnostics'!$H116,'2 Diag Ordering list'!$A$3:$A$832,0)),4)="1.6 ",LEFT(INDEX('2 Diag Ordering list'!$A$3:$A$832,MATCH('Calculations - Diagnostics'!$H116,'2 Diag Ordering list'!$A$3:$A$832,0)),4)="2.1 ",LEFT(INDEX('2 Diag Ordering list'!$A$3:$A$832,MATCH('Calculations - Diagnostics'!$H116,'2 Diag Ordering list'!$A$3:$A$832,0)),4)="3.1 ",LEFT(INDEX('2 Diag Ordering list'!$A$3:$A$832,MATCH('Calculations - Diagnostics'!$H116,'2 Diag Ordering list'!$A$3:$A$832,0)),4)="4.1 ",LEFT(INDEX('2 Diag Ordering list'!$A$3:$A$832,MATCH('Calculations - Diagnostics'!$H116,'2 Diag Ordering list'!$A$3:$A$832,0)),4)="4.2 ",LEFT(INDEX('2 Diag Ordering list'!$A$3:$A$832,MATCH('Calculations - Diagnostics'!$H116,'2 Diag Ordering list'!$A$3:$A$832,0)),4)="5.1 ",LEFT(INDEX('2 Diag Ordering list'!$A$3:$A$832,MATCH('Calculations - Diagnostics'!$H116,'2 Diag Ordering list'!$A$3:$A$832,0)),4)="5.2 ",LEFT(INDEX('2 Diag Ordering list'!$A$3:$A$832,MATCH('Calculations - Diagnostics'!$H116,'2 Diag Ordering list'!$A$3:$A$832,0)),4)="5.3 ",LEFT(INDEX('2 Diag Ordering list'!$A$3:$A$832,MATCH('Calculations - Diagnostics'!$H116,'2 Diag Ordering list'!$A$3:$A$832,0)),4)="6.1 ",LEFT(INDEX('2 Diag Ordering list'!$A$3:$A$832,MATCH('Calculations - Diagnostics'!$H116,'2 Diag Ordering list'!$A$3:$A$832,0)),4)="6.2 ",LEFT(INDEX('2 Diag Ordering list'!$A$3:$A$832,MATCH('Calculations - Diagnostics'!$H116,'2 Diag Ordering list'!$A$3:$A$832,0)),4)="6.3 ",LEFT(INDEX('2 Diag Ordering list'!$A$3:$A$832,MATCH('Calculations - Diagnostics'!$H116,'2 Diag Ordering list'!$A$3:$A$832,0)),4)="6.4 ",LEFT(INDEX('2 Diag Ordering list'!$A$3:$A$832,MATCH('Calculations - Diagnostics'!$H116,'2 Diag Ordering list'!$A$3:$A$832,0)),4)="7.1 "),HYPERLINK("#"&amp;CELL("address",INDEX('2 Diag Ordering list'!$A$3:$A$832,MATCH('Calculations - Diagnostics'!$H116,'2 Diag Ordering list'!$A$3:$A$832,0))),INDEX('2 Diag Ordering list'!$A$3:$A$832,MATCH('Calculations - Diagnostics'!$H116,'2 Diag Ordering list'!$A$3:$A$832,0))),"")</f>
        <v>6.3 BIOSAFETY CABINETS</v>
      </c>
      <c r="C81" s="640" t="str">
        <f t="array" aca="1" ref="C81" ca="1">IF(AND(A81="",B81=""),HYPERLINK("#"&amp;CELL("address",INDEX('2 Diag Ordering list'!$A$3:$A$832,MATCH('Calculations - Diagnostics'!$H116,'2 Diag Ordering list'!$A$3:$A$832,0))),INDEX('2 Diag Ordering list'!$A$3:$A$832,MATCH('Calculations - Diagnostics'!$H116,'2 Diag Ordering list'!$A$3:$A$832,0))),"")</f>
        <v/>
      </c>
    </row>
    <row r="82" spans="1:3" ht="17.100000000000001" customHeight="1" x14ac:dyDescent="0.2">
      <c r="A82" s="828" t="str">
        <f t="array" aca="1" ref="A82" ca="1">IF(OR(LEFT(INDEX('2 Diag Ordering list'!$A$3:$A$832,MATCH('Calculations - Diagnostics'!$H117,'2 Diag Ordering list'!$A$3:$A$832,0)),3)="1. ",LEFT(INDEX('2 Diag Ordering list'!$A$3:$A$832,MATCH('Calculations - Diagnostics'!$H117,'2 Diag Ordering list'!$A$3:$A$832,0)),3)="2. ",LEFT(INDEX('2 Diag Ordering list'!$A$3:$A$832,MATCH('Calculations - Diagnostics'!$H117,'2 Diag Ordering list'!$A$3:$A$832,0)),3)="3. ",LEFT(INDEX('2 Diag Ordering list'!$A$3:$A$832,MATCH('Calculations - Diagnostics'!$H117,'2 Diag Ordering list'!$A$3:$A$832,0)),3)="4. ",LEFT(INDEX('2 Diag Ordering list'!$A$3:$A$832,MATCH('Calculations - Diagnostics'!$H117,'2 Diag Ordering list'!$A$3:$A$832,0)),3)="5. ",LEFT(INDEX('2 Diag Ordering list'!$A$3:$A$832,MATCH('Calculations - Diagnostics'!$H117,'2 Diag Ordering list'!$A$3:$A$832,0)),3)="6. ",LEFT(INDEX('2 Diag Ordering list'!$A$3:$A$832,MATCH('Calculations - Diagnostics'!$H117,'2 Diag Ordering list'!$A$3:$A$832,0)),3)="7. ",LEFT(INDEX('2 Diag Ordering list'!$A$3:$A$832,MATCH('Calculations - Diagnostics'!$H117,'2 Diag Ordering list'!$A$3:$A$832,0)),3)="8. ",LEFT(INDEX('2 Diag Ordering list'!$A$3:$A$832,MATCH('Calculations - Diagnostics'!$H117,'2 Diag Ordering list'!$A$3:$A$832,0)),3)="9. "),
HYPERLINK("#"&amp;CELL("address",INDEX('2 Diag Ordering list'!$A$3:$A$832,MATCH('Calculations - Diagnostics'!$H117,'2 Diag Ordering list'!$A$3:$A$832,0))),INDEX('2 Diag Ordering list'!$A$3:$A$832,MATCH('Calculations - Diagnostics'!$H117,'2 Diag Ordering list'!$A$3:$A$832,0))),"")</f>
        <v/>
      </c>
      <c r="B82" s="912" t="str">
        <f t="array" aca="1" ref="B82" ca="1">IF(OR(LEFT(INDEX('2 Diag Ordering list'!$A$3:$A$832,MATCH('Calculations - Diagnostics'!$H117,'2 Diag Ordering list'!$A$3:$A$832,0)),4)="1.1 ",LEFT(INDEX('2 Diag Ordering list'!$A$3:$A$832,MATCH('Calculations - Diagnostics'!$H117,'2 Diag Ordering list'!$A$3:$A$832,0)),4)="1.2 ",LEFT(INDEX('2 Diag Ordering list'!$A$3:$A$832,MATCH('Calculations - Diagnostics'!$H117,'2 Diag Ordering list'!$A$3:$A$832,0)),4)="1.3 ",LEFT(INDEX('2 Diag Ordering list'!$A$3:$A$832,MATCH('Calculations - Diagnostics'!$H117,'2 Diag Ordering list'!$A$3:$A$832,0)),4)="1.4 ",LEFT(INDEX('2 Diag Ordering list'!$A$3:$A$832,MATCH('Calculations - Diagnostics'!$H117,'2 Diag Ordering list'!$A$3:$A$832,0)),4)="1.5 ",LEFT(INDEX('2 Diag Ordering list'!$A$3:$A$832,MATCH('Calculations - Diagnostics'!$H117,'2 Diag Ordering list'!$A$3:$A$832,0)),4)="1.6 ",LEFT(INDEX('2 Diag Ordering list'!$A$3:$A$832,MATCH('Calculations - Diagnostics'!$H117,'2 Diag Ordering list'!$A$3:$A$832,0)),4)="2.1 ",LEFT(INDEX('2 Diag Ordering list'!$A$3:$A$832,MATCH('Calculations - Diagnostics'!$H117,'2 Diag Ordering list'!$A$3:$A$832,0)),4)="3.1 ",LEFT(INDEX('2 Diag Ordering list'!$A$3:$A$832,MATCH('Calculations - Diagnostics'!$H117,'2 Diag Ordering list'!$A$3:$A$832,0)),4)="4.1 ",LEFT(INDEX('2 Diag Ordering list'!$A$3:$A$832,MATCH('Calculations - Diagnostics'!$H117,'2 Diag Ordering list'!$A$3:$A$832,0)),4)="4.2 ",LEFT(INDEX('2 Diag Ordering list'!$A$3:$A$832,MATCH('Calculations - Diagnostics'!$H117,'2 Diag Ordering list'!$A$3:$A$832,0)),4)="5.1 ",LEFT(INDEX('2 Diag Ordering list'!$A$3:$A$832,MATCH('Calculations - Diagnostics'!$H117,'2 Diag Ordering list'!$A$3:$A$832,0)),4)="5.2 ",LEFT(INDEX('2 Diag Ordering list'!$A$3:$A$832,MATCH('Calculations - Diagnostics'!$H117,'2 Diag Ordering list'!$A$3:$A$832,0)),4)="5.3 ",LEFT(INDEX('2 Diag Ordering list'!$A$3:$A$832,MATCH('Calculations - Diagnostics'!$H117,'2 Diag Ordering list'!$A$3:$A$832,0)),4)="6.1 ",LEFT(INDEX('2 Diag Ordering list'!$A$3:$A$832,MATCH('Calculations - Diagnostics'!$H117,'2 Diag Ordering list'!$A$3:$A$832,0)),4)="6.2 ",LEFT(INDEX('2 Diag Ordering list'!$A$3:$A$832,MATCH('Calculations - Diagnostics'!$H117,'2 Diag Ordering list'!$A$3:$A$832,0)),4)="6.3 ",LEFT(INDEX('2 Diag Ordering list'!$A$3:$A$832,MATCH('Calculations - Diagnostics'!$H117,'2 Diag Ordering list'!$A$3:$A$832,0)),4)="6.4 ",LEFT(INDEX('2 Diag Ordering list'!$A$3:$A$832,MATCH('Calculations - Diagnostics'!$H117,'2 Diag Ordering list'!$A$3:$A$832,0)),4)="7.1 "),HYPERLINK("#"&amp;CELL("address",INDEX('2 Diag Ordering list'!$A$3:$A$832,MATCH('Calculations - Diagnostics'!$H117,'2 Diag Ordering list'!$A$3:$A$832,0))),INDEX('2 Diag Ordering list'!$A$3:$A$832,MATCH('Calculations - Diagnostics'!$H117,'2 Diag Ordering list'!$A$3:$A$832,0))),"")</f>
        <v/>
      </c>
      <c r="C82" s="639" t="str">
        <f t="array" aca="1" ref="C82" ca="1">IF(AND(A82="",B82=""),HYPERLINK("#"&amp;CELL("address",INDEX('2 Diag Ordering list'!$A$3:$A$832,MATCH('Calculations - Diagnostics'!$H117,'2 Diag Ordering list'!$A$3:$A$832,0))),INDEX('2 Diag Ordering list'!$A$3:$A$832,MATCH('Calculations - Diagnostics'!$H117,'2 Diag Ordering list'!$A$3:$A$832,0))),"")</f>
        <v>6.3.1 Biosafety cabinet Class II Type A2</v>
      </c>
    </row>
    <row r="83" spans="1:3" ht="17.100000000000001" customHeight="1" x14ac:dyDescent="0.2">
      <c r="A83" s="828" t="str">
        <f t="array" aca="1" ref="A83" ca="1">IF(OR(LEFT(INDEX('2 Diag Ordering list'!$A$3:$A$832,MATCH('Calculations - Diagnostics'!$H118,'2 Diag Ordering list'!$A$3:$A$832,0)),3)="1. ",LEFT(INDEX('2 Diag Ordering list'!$A$3:$A$832,MATCH('Calculations - Diagnostics'!$H118,'2 Diag Ordering list'!$A$3:$A$832,0)),3)="2. ",LEFT(INDEX('2 Diag Ordering list'!$A$3:$A$832,MATCH('Calculations - Diagnostics'!$H118,'2 Diag Ordering list'!$A$3:$A$832,0)),3)="3. ",LEFT(INDEX('2 Diag Ordering list'!$A$3:$A$832,MATCH('Calculations - Diagnostics'!$H118,'2 Diag Ordering list'!$A$3:$A$832,0)),3)="4. ",LEFT(INDEX('2 Diag Ordering list'!$A$3:$A$832,MATCH('Calculations - Diagnostics'!$H118,'2 Diag Ordering list'!$A$3:$A$832,0)),3)="5. ",LEFT(INDEX('2 Diag Ordering list'!$A$3:$A$832,MATCH('Calculations - Diagnostics'!$H118,'2 Diag Ordering list'!$A$3:$A$832,0)),3)="6. ",LEFT(INDEX('2 Diag Ordering list'!$A$3:$A$832,MATCH('Calculations - Diagnostics'!$H118,'2 Diag Ordering list'!$A$3:$A$832,0)),3)="7. ",LEFT(INDEX('2 Diag Ordering list'!$A$3:$A$832,MATCH('Calculations - Diagnostics'!$H118,'2 Diag Ordering list'!$A$3:$A$832,0)),3)="8. ",LEFT(INDEX('2 Diag Ordering list'!$A$3:$A$832,MATCH('Calculations - Diagnostics'!$H118,'2 Diag Ordering list'!$A$3:$A$832,0)),3)="9. "),
HYPERLINK("#"&amp;CELL("address",INDEX('2 Diag Ordering list'!$A$3:$A$832,MATCH('Calculations - Diagnostics'!$H118,'2 Diag Ordering list'!$A$3:$A$832,0))),INDEX('2 Diag Ordering list'!$A$3:$A$832,MATCH('Calculations - Diagnostics'!$H118,'2 Diag Ordering list'!$A$3:$A$832,0))),"")</f>
        <v/>
      </c>
      <c r="B83" s="912" t="str">
        <f t="array" aca="1" ref="B83" ca="1">IF(OR(LEFT(INDEX('2 Diag Ordering list'!$A$3:$A$832,MATCH('Calculations - Diagnostics'!$H118,'2 Diag Ordering list'!$A$3:$A$832,0)),4)="1.1 ",LEFT(INDEX('2 Diag Ordering list'!$A$3:$A$832,MATCH('Calculations - Diagnostics'!$H118,'2 Diag Ordering list'!$A$3:$A$832,0)),4)="1.2 ",LEFT(INDEX('2 Diag Ordering list'!$A$3:$A$832,MATCH('Calculations - Diagnostics'!$H118,'2 Diag Ordering list'!$A$3:$A$832,0)),4)="1.3 ",LEFT(INDEX('2 Diag Ordering list'!$A$3:$A$832,MATCH('Calculations - Diagnostics'!$H118,'2 Diag Ordering list'!$A$3:$A$832,0)),4)="1.4 ",LEFT(INDEX('2 Diag Ordering list'!$A$3:$A$832,MATCH('Calculations - Diagnostics'!$H118,'2 Diag Ordering list'!$A$3:$A$832,0)),4)="1.5 ",LEFT(INDEX('2 Diag Ordering list'!$A$3:$A$832,MATCH('Calculations - Diagnostics'!$H118,'2 Diag Ordering list'!$A$3:$A$832,0)),4)="1.6 ",LEFT(INDEX('2 Diag Ordering list'!$A$3:$A$832,MATCH('Calculations - Diagnostics'!$H118,'2 Diag Ordering list'!$A$3:$A$832,0)),4)="2.1 ",LEFT(INDEX('2 Diag Ordering list'!$A$3:$A$832,MATCH('Calculations - Diagnostics'!$H118,'2 Diag Ordering list'!$A$3:$A$832,0)),4)="3.1 ",LEFT(INDEX('2 Diag Ordering list'!$A$3:$A$832,MATCH('Calculations - Diagnostics'!$H118,'2 Diag Ordering list'!$A$3:$A$832,0)),4)="4.1 ",LEFT(INDEX('2 Diag Ordering list'!$A$3:$A$832,MATCH('Calculations - Diagnostics'!$H118,'2 Diag Ordering list'!$A$3:$A$832,0)),4)="4.2 ",LEFT(INDEX('2 Diag Ordering list'!$A$3:$A$832,MATCH('Calculations - Diagnostics'!$H118,'2 Diag Ordering list'!$A$3:$A$832,0)),4)="5.1 ",LEFT(INDEX('2 Diag Ordering list'!$A$3:$A$832,MATCH('Calculations - Diagnostics'!$H118,'2 Diag Ordering list'!$A$3:$A$832,0)),4)="5.2 ",LEFT(INDEX('2 Diag Ordering list'!$A$3:$A$832,MATCH('Calculations - Diagnostics'!$H118,'2 Diag Ordering list'!$A$3:$A$832,0)),4)="5.3 ",LEFT(INDEX('2 Diag Ordering list'!$A$3:$A$832,MATCH('Calculations - Diagnostics'!$H118,'2 Diag Ordering list'!$A$3:$A$832,0)),4)="6.1 ",LEFT(INDEX('2 Diag Ordering list'!$A$3:$A$832,MATCH('Calculations - Diagnostics'!$H118,'2 Diag Ordering list'!$A$3:$A$832,0)),4)="6.2 ",LEFT(INDEX('2 Diag Ordering list'!$A$3:$A$832,MATCH('Calculations - Diagnostics'!$H118,'2 Diag Ordering list'!$A$3:$A$832,0)),4)="6.3 ",LEFT(INDEX('2 Diag Ordering list'!$A$3:$A$832,MATCH('Calculations - Diagnostics'!$H118,'2 Diag Ordering list'!$A$3:$A$832,0)),4)="6.4 ",LEFT(INDEX('2 Diag Ordering list'!$A$3:$A$832,MATCH('Calculations - Diagnostics'!$H118,'2 Diag Ordering list'!$A$3:$A$832,0)),4)="7.1 "),HYPERLINK("#"&amp;CELL("address",INDEX('2 Diag Ordering list'!$A$3:$A$832,MATCH('Calculations - Diagnostics'!$H118,'2 Diag Ordering list'!$A$3:$A$832,0))),INDEX('2 Diag Ordering list'!$A$3:$A$832,MATCH('Calculations - Diagnostics'!$H118,'2 Diag Ordering list'!$A$3:$A$832,0))),"")</f>
        <v/>
      </c>
      <c r="C83" s="640" t="str">
        <f t="array" aca="1" ref="C83" ca="1">IF(AND(A83="",B83=""),HYPERLINK("#"&amp;CELL("address",INDEX('2 Diag Ordering list'!$A$3:$A$832,MATCH('Calculations - Diagnostics'!$H118,'2 Diag Ordering list'!$A$3:$A$832,0))),INDEX('2 Diag Ordering list'!$A$3:$A$832,MATCH('Calculations - Diagnostics'!$H118,'2 Diag Ordering list'!$A$3:$A$832,0))),"")</f>
        <v xml:space="preserve">6.3.2 Biosafety cabinet Class II - 3 filters </v>
      </c>
    </row>
    <row r="84" spans="1:3" ht="17.100000000000001" customHeight="1" x14ac:dyDescent="0.2"/>
    <row r="85" spans="1:3" ht="17.100000000000001" customHeight="1" x14ac:dyDescent="0.2"/>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sheetData>
  <sheetProtection algorithmName="SHA-512" hashValue="GLPSHbI3UWnSBWTHFIsCwB3PEGHSCepzLW1Ai5kr2eGYK0vZnxv8Pb2rHyt3rLdBx7aez3qVMOL65P1A4y5Tgw==" saltValue="W5Pq4/x9g1NiVGP/N642cQ==" spinCount="100000" sheet="1" objects="1" scenarios="1"/>
  <phoneticPr fontId="15"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06"/>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B2" sqref="B2"/>
    </sheetView>
  </sheetViews>
  <sheetFormatPr defaultColWidth="11.42578125" defaultRowHeight="15.75" x14ac:dyDescent="0.2"/>
  <cols>
    <col min="1" max="1" width="15" style="189" customWidth="1"/>
    <col min="2" max="2" width="41.42578125" style="190" customWidth="1"/>
    <col min="3" max="3" width="14.85546875" style="192" customWidth="1"/>
    <col min="4" max="4" width="20.42578125" style="192" customWidth="1"/>
    <col min="5" max="5" width="99.140625" style="199" customWidth="1"/>
    <col min="6" max="6" width="16.42578125" style="191" customWidth="1"/>
    <col min="7" max="7" width="13.85546875" style="194" customWidth="1"/>
    <col min="8" max="8" width="22.85546875" style="195" customWidth="1"/>
    <col min="9" max="9" width="19.140625" style="192" customWidth="1"/>
    <col min="10" max="10" width="21" style="192" customWidth="1"/>
    <col min="11" max="11" width="43.42578125" style="190" customWidth="1"/>
    <col min="12" max="12" width="11.140625" style="192" customWidth="1"/>
    <col min="13" max="14" width="10" style="192" customWidth="1"/>
    <col min="15" max="15" width="10.42578125" style="192" customWidth="1"/>
    <col min="16" max="16" width="12.5703125" style="192" customWidth="1"/>
    <col min="17" max="17" width="67.85546875" style="191" customWidth="1"/>
    <col min="18" max="18" width="22" style="191" customWidth="1"/>
    <col min="19" max="19" width="100.42578125" style="278" customWidth="1"/>
    <col min="20" max="16384" width="11.42578125" style="24"/>
  </cols>
  <sheetData>
    <row r="1" spans="1:19" ht="90.75" customHeight="1" thickBot="1" x14ac:dyDescent="0.25">
      <c r="A1" s="1230"/>
      <c r="B1" s="1230"/>
      <c r="C1" s="1229" t="s">
        <v>2252</v>
      </c>
      <c r="D1" s="1229"/>
      <c r="E1" s="1229"/>
      <c r="F1" s="1229"/>
      <c r="G1" s="1232" t="s">
        <v>2</v>
      </c>
      <c r="H1" s="1228" t="s">
        <v>3</v>
      </c>
      <c r="I1" s="1228"/>
      <c r="J1" s="1228"/>
      <c r="K1" s="1231" t="s">
        <v>4</v>
      </c>
      <c r="L1" s="1231"/>
      <c r="M1" s="1231"/>
      <c r="N1" s="1231"/>
      <c r="O1" s="1231"/>
      <c r="P1" s="1231"/>
      <c r="Q1" s="1227" t="s">
        <v>5</v>
      </c>
      <c r="R1" s="1227"/>
      <c r="S1" s="279" t="s">
        <v>6</v>
      </c>
    </row>
    <row r="2" spans="1:19" s="25" customFormat="1" ht="69.75" customHeight="1" thickBot="1" x14ac:dyDescent="0.25">
      <c r="A2" s="432" t="s">
        <v>7</v>
      </c>
      <c r="B2" s="324" t="s">
        <v>8</v>
      </c>
      <c r="C2" s="324" t="s">
        <v>9</v>
      </c>
      <c r="D2" s="651" t="s">
        <v>10</v>
      </c>
      <c r="E2" s="324" t="s">
        <v>11</v>
      </c>
      <c r="F2" s="326" t="s">
        <v>12</v>
      </c>
      <c r="G2" s="1232"/>
      <c r="H2" s="493" t="s">
        <v>13</v>
      </c>
      <c r="I2" s="324" t="s">
        <v>14</v>
      </c>
      <c r="J2" s="324" t="s">
        <v>15</v>
      </c>
      <c r="K2" s="324" t="s">
        <v>16</v>
      </c>
      <c r="L2" s="325" t="s">
        <v>17</v>
      </c>
      <c r="M2" s="325" t="s">
        <v>18</v>
      </c>
      <c r="N2" s="325" t="s">
        <v>19</v>
      </c>
      <c r="O2" s="325" t="s">
        <v>20</v>
      </c>
      <c r="P2" s="325" t="s">
        <v>21</v>
      </c>
      <c r="Q2" s="324" t="s">
        <v>22</v>
      </c>
      <c r="R2" s="326" t="s">
        <v>23</v>
      </c>
      <c r="S2" s="327" t="s">
        <v>24</v>
      </c>
    </row>
    <row r="3" spans="1:19" s="25" customFormat="1" ht="35.1" customHeight="1" thickBot="1" x14ac:dyDescent="0.25">
      <c r="A3" s="328" t="s">
        <v>25</v>
      </c>
      <c r="B3" s="329"/>
      <c r="C3" s="329"/>
      <c r="D3" s="329"/>
      <c r="E3" s="329"/>
      <c r="F3" s="329"/>
      <c r="G3" s="330"/>
      <c r="H3" s="331"/>
      <c r="I3" s="329"/>
      <c r="J3" s="329"/>
      <c r="K3" s="329"/>
      <c r="L3" s="332"/>
      <c r="M3" s="332"/>
      <c r="N3" s="332"/>
      <c r="O3" s="332"/>
      <c r="P3" s="332"/>
      <c r="Q3" s="329"/>
      <c r="R3" s="329"/>
      <c r="S3" s="333"/>
    </row>
    <row r="4" spans="1:19" s="25" customFormat="1" ht="35.1" customHeight="1" thickBot="1" x14ac:dyDescent="0.25">
      <c r="A4" s="334" t="s">
        <v>26</v>
      </c>
      <c r="B4" s="335"/>
      <c r="C4" s="335"/>
      <c r="D4" s="335"/>
      <c r="E4" s="335"/>
      <c r="F4" s="335"/>
      <c r="G4" s="336"/>
      <c r="H4" s="337"/>
      <c r="I4" s="335"/>
      <c r="J4" s="335"/>
      <c r="K4" s="335"/>
      <c r="L4" s="338"/>
      <c r="M4" s="338"/>
      <c r="N4" s="338"/>
      <c r="O4" s="338"/>
      <c r="P4" s="338"/>
      <c r="Q4" s="335"/>
      <c r="R4" s="335"/>
      <c r="S4" s="339"/>
    </row>
    <row r="5" spans="1:19" ht="35.1" customHeight="1" thickBot="1" x14ac:dyDescent="0.25">
      <c r="A5" s="217" t="s">
        <v>27</v>
      </c>
      <c r="B5" s="237"/>
      <c r="C5" s="219"/>
      <c r="D5" s="219"/>
      <c r="E5" s="218"/>
      <c r="F5" s="220"/>
      <c r="G5" s="223"/>
      <c r="H5" s="221"/>
      <c r="I5" s="219"/>
      <c r="J5" s="219"/>
      <c r="K5" s="218"/>
      <c r="L5" s="219"/>
      <c r="M5" s="222"/>
      <c r="N5" s="222"/>
      <c r="O5" s="222"/>
      <c r="P5" s="219"/>
      <c r="Q5" s="220"/>
      <c r="R5" s="220"/>
      <c r="S5" s="312"/>
    </row>
    <row r="6" spans="1:19" ht="333.75" customHeight="1" x14ac:dyDescent="0.2">
      <c r="A6" s="1119">
        <v>106689</v>
      </c>
      <c r="B6" s="340" t="s">
        <v>28</v>
      </c>
      <c r="C6" s="1120" t="s">
        <v>29</v>
      </c>
      <c r="D6" s="1120" t="s">
        <v>30</v>
      </c>
      <c r="E6" s="341" t="s">
        <v>31</v>
      </c>
      <c r="F6" s="1121" t="s">
        <v>32</v>
      </c>
      <c r="G6" s="1122"/>
      <c r="H6" s="819">
        <v>10000</v>
      </c>
      <c r="I6" s="1123" t="s">
        <v>33</v>
      </c>
      <c r="J6" s="1124">
        <f>IF(I6="USD",H6*G6,H6*G6*1.3)</f>
        <v>0</v>
      </c>
      <c r="K6" s="1125" t="s">
        <v>34</v>
      </c>
      <c r="L6" s="18">
        <v>11</v>
      </c>
      <c r="M6" s="1126">
        <v>44</v>
      </c>
      <c r="N6" s="1126">
        <v>83</v>
      </c>
      <c r="O6" s="1126">
        <v>30</v>
      </c>
      <c r="P6" s="598">
        <v>0.11</v>
      </c>
      <c r="Q6" s="353">
        <v>623010001</v>
      </c>
      <c r="R6" s="821">
        <v>9018</v>
      </c>
      <c r="S6" s="824" t="s">
        <v>35</v>
      </c>
    </row>
    <row r="7" spans="1:19" ht="317.25" customHeight="1" x14ac:dyDescent="0.2">
      <c r="A7" s="1127">
        <v>106690</v>
      </c>
      <c r="B7" s="15" t="s">
        <v>36</v>
      </c>
      <c r="C7" s="1120" t="s">
        <v>29</v>
      </c>
      <c r="D7" s="1120" t="s">
        <v>30</v>
      </c>
      <c r="E7" s="16" t="s">
        <v>37</v>
      </c>
      <c r="F7" s="1121" t="s">
        <v>32</v>
      </c>
      <c r="G7" s="1128"/>
      <c r="H7" s="819">
        <v>14000</v>
      </c>
      <c r="I7" s="1123" t="s">
        <v>33</v>
      </c>
      <c r="J7" s="1124">
        <f>IF(I7="USD",H7*G7,H7*G7*1.3)</f>
        <v>0</v>
      </c>
      <c r="K7" s="1125" t="s">
        <v>34</v>
      </c>
      <c r="L7" s="17">
        <v>14</v>
      </c>
      <c r="M7" s="1126">
        <v>44</v>
      </c>
      <c r="N7" s="1126">
        <v>83</v>
      </c>
      <c r="O7" s="1126">
        <v>30</v>
      </c>
      <c r="P7" s="599">
        <v>0.11</v>
      </c>
      <c r="Q7" s="354">
        <v>643010001</v>
      </c>
      <c r="R7" s="266">
        <v>9018</v>
      </c>
      <c r="S7" s="825" t="s">
        <v>38</v>
      </c>
    </row>
    <row r="8" spans="1:19" ht="329.25" customHeight="1" x14ac:dyDescent="0.2">
      <c r="A8" s="1129">
        <v>106691</v>
      </c>
      <c r="B8" s="200" t="s">
        <v>39</v>
      </c>
      <c r="C8" s="1130" t="s">
        <v>29</v>
      </c>
      <c r="D8" s="1130" t="s">
        <v>30</v>
      </c>
      <c r="E8" s="200" t="s">
        <v>40</v>
      </c>
      <c r="F8" s="1131" t="s">
        <v>32</v>
      </c>
      <c r="G8" s="1132"/>
      <c r="H8" s="820">
        <v>18000</v>
      </c>
      <c r="I8" s="1133" t="s">
        <v>33</v>
      </c>
      <c r="J8" s="1134">
        <f>IF(I8="USD",H8*G8,H8*G8*1.3)</f>
        <v>0</v>
      </c>
      <c r="K8" s="1135" t="s">
        <v>34</v>
      </c>
      <c r="L8" s="323">
        <v>22</v>
      </c>
      <c r="M8" s="1136">
        <v>56</v>
      </c>
      <c r="N8" s="1136">
        <v>104</v>
      </c>
      <c r="O8" s="1136">
        <v>34</v>
      </c>
      <c r="P8" s="600">
        <v>0.19800000000000001</v>
      </c>
      <c r="Q8" s="361">
        <v>653010001</v>
      </c>
      <c r="R8" s="822">
        <v>9018</v>
      </c>
      <c r="S8" s="826" t="s">
        <v>41</v>
      </c>
    </row>
    <row r="9" spans="1:19" ht="270.75" thickBot="1" x14ac:dyDescent="0.25">
      <c r="A9" s="643">
        <v>106981</v>
      </c>
      <c r="B9" s="808" t="s">
        <v>42</v>
      </c>
      <c r="C9" s="1137" t="s">
        <v>43</v>
      </c>
      <c r="D9" s="1138" t="s">
        <v>30</v>
      </c>
      <c r="E9" s="16" t="s">
        <v>44</v>
      </c>
      <c r="F9" s="1139" t="s">
        <v>32</v>
      </c>
      <c r="G9" s="1140"/>
      <c r="H9" s="791">
        <v>2500</v>
      </c>
      <c r="I9" s="1141" t="s">
        <v>33</v>
      </c>
      <c r="J9" s="1142">
        <f>IF(I9="USD",H9*G9,H9*G9*1.3)</f>
        <v>0</v>
      </c>
      <c r="K9" s="1135" t="s">
        <v>45</v>
      </c>
      <c r="L9" s="809">
        <v>32.5</v>
      </c>
      <c r="M9" s="809">
        <v>204.2</v>
      </c>
      <c r="N9" s="809">
        <v>155.80000000000001</v>
      </c>
      <c r="O9" s="809">
        <v>97.6</v>
      </c>
      <c r="P9" s="809">
        <v>3.06</v>
      </c>
      <c r="Q9" s="356">
        <v>501011001</v>
      </c>
      <c r="R9" s="823">
        <v>85437092</v>
      </c>
      <c r="S9" s="827" t="s">
        <v>46</v>
      </c>
    </row>
    <row r="10" spans="1:19" ht="39.950000000000003" customHeight="1" thickBot="1" x14ac:dyDescent="0.25">
      <c r="A10" s="217" t="s">
        <v>47</v>
      </c>
      <c r="B10" s="218"/>
      <c r="C10" s="219"/>
      <c r="D10" s="219"/>
      <c r="E10" s="218"/>
      <c r="F10" s="220"/>
      <c r="G10" s="221"/>
      <c r="H10" s="723"/>
      <c r="I10" s="219"/>
      <c r="J10" s="219"/>
      <c r="K10" s="218"/>
      <c r="L10" s="219"/>
      <c r="M10" s="222"/>
      <c r="N10" s="222"/>
      <c r="O10" s="222"/>
      <c r="P10" s="601"/>
      <c r="Q10" s="220"/>
      <c r="R10" s="220"/>
      <c r="S10" s="385"/>
    </row>
    <row r="11" spans="1:19" ht="210" customHeight="1" x14ac:dyDescent="0.2">
      <c r="A11" s="1119">
        <v>106692</v>
      </c>
      <c r="B11" s="313" t="s">
        <v>48</v>
      </c>
      <c r="C11" s="1005" t="s">
        <v>49</v>
      </c>
      <c r="D11" s="1143" t="s">
        <v>50</v>
      </c>
      <c r="E11" s="1144" t="s">
        <v>51</v>
      </c>
      <c r="F11" s="1145" t="s">
        <v>32</v>
      </c>
      <c r="G11" s="1128"/>
      <c r="H11" s="719">
        <v>39.5</v>
      </c>
      <c r="I11" s="1146" t="s">
        <v>33</v>
      </c>
      <c r="J11" s="1147">
        <f t="shared" ref="J11:J19" si="0">IF(I11="USD",H11*G11,H11*G11*1.3)</f>
        <v>0</v>
      </c>
      <c r="K11" s="1125" t="s">
        <v>52</v>
      </c>
      <c r="L11" s="1148">
        <v>10</v>
      </c>
      <c r="M11" s="1126">
        <v>89</v>
      </c>
      <c r="N11" s="1126">
        <v>79</v>
      </c>
      <c r="O11" s="1126">
        <v>37</v>
      </c>
      <c r="P11" s="598">
        <v>7.0000000000000007E-2</v>
      </c>
      <c r="Q11" s="353">
        <v>601030005</v>
      </c>
      <c r="R11" s="321">
        <v>3822</v>
      </c>
      <c r="S11" s="342" t="s">
        <v>53</v>
      </c>
    </row>
    <row r="12" spans="1:19" ht="217.5" customHeight="1" x14ac:dyDescent="0.2">
      <c r="A12" s="1129">
        <v>106959</v>
      </c>
      <c r="B12" s="19" t="s">
        <v>54</v>
      </c>
      <c r="C12" s="80" t="s">
        <v>55</v>
      </c>
      <c r="D12" s="1149" t="s">
        <v>50</v>
      </c>
      <c r="E12" s="21" t="s">
        <v>56</v>
      </c>
      <c r="F12" s="1137" t="s">
        <v>32</v>
      </c>
      <c r="G12" s="1128"/>
      <c r="H12" s="40">
        <v>197.5</v>
      </c>
      <c r="I12" s="1141" t="s">
        <v>33</v>
      </c>
      <c r="J12" s="1150">
        <f t="shared" si="0"/>
        <v>0</v>
      </c>
      <c r="K12" s="1151" t="s">
        <v>52</v>
      </c>
      <c r="L12" s="1152">
        <v>10</v>
      </c>
      <c r="M12" s="1153">
        <v>143</v>
      </c>
      <c r="N12" s="1153">
        <v>89</v>
      </c>
      <c r="O12" s="1153">
        <v>72</v>
      </c>
      <c r="P12" s="599">
        <v>0.23</v>
      </c>
      <c r="Q12" s="357">
        <v>601030025</v>
      </c>
      <c r="R12" s="355">
        <v>3822</v>
      </c>
      <c r="S12" s="667" t="s">
        <v>53</v>
      </c>
    </row>
    <row r="13" spans="1:19" ht="216" customHeight="1" x14ac:dyDescent="0.2">
      <c r="A13" s="1129">
        <v>106694</v>
      </c>
      <c r="B13" s="15" t="s">
        <v>57</v>
      </c>
      <c r="C13" s="80" t="s">
        <v>58</v>
      </c>
      <c r="D13" s="1143" t="s">
        <v>50</v>
      </c>
      <c r="E13" s="21" t="s">
        <v>59</v>
      </c>
      <c r="F13" s="1137" t="s">
        <v>32</v>
      </c>
      <c r="G13" s="1128"/>
      <c r="H13" s="40">
        <v>395</v>
      </c>
      <c r="I13" s="1141" t="s">
        <v>33</v>
      </c>
      <c r="J13" s="1150">
        <f t="shared" si="0"/>
        <v>0</v>
      </c>
      <c r="K13" s="1154" t="s">
        <v>52</v>
      </c>
      <c r="L13" s="1155">
        <v>10</v>
      </c>
      <c r="M13" s="1136">
        <v>180</v>
      </c>
      <c r="N13" s="1136">
        <v>143</v>
      </c>
      <c r="O13" s="1136">
        <v>80</v>
      </c>
      <c r="P13" s="599">
        <v>0.51</v>
      </c>
      <c r="Q13" s="357">
        <v>601030050</v>
      </c>
      <c r="R13" s="355">
        <v>3822</v>
      </c>
      <c r="S13" s="343" t="s">
        <v>53</v>
      </c>
    </row>
    <row r="14" spans="1:19" ht="225.75" customHeight="1" x14ac:dyDescent="0.2">
      <c r="A14" s="1129">
        <v>106695</v>
      </c>
      <c r="B14" s="15" t="s">
        <v>60</v>
      </c>
      <c r="C14" s="80" t="s">
        <v>49</v>
      </c>
      <c r="D14" s="1149" t="s">
        <v>50</v>
      </c>
      <c r="E14" s="21" t="s">
        <v>61</v>
      </c>
      <c r="F14" s="1137" t="s">
        <v>32</v>
      </c>
      <c r="G14" s="1128"/>
      <c r="H14" s="719">
        <v>39.5</v>
      </c>
      <c r="I14" s="1141" t="s">
        <v>33</v>
      </c>
      <c r="J14" s="1150">
        <f t="shared" si="0"/>
        <v>0</v>
      </c>
      <c r="K14" s="1135" t="s">
        <v>52</v>
      </c>
      <c r="L14" s="1156">
        <v>10</v>
      </c>
      <c r="M14" s="1157">
        <v>89</v>
      </c>
      <c r="N14" s="1157">
        <v>79</v>
      </c>
      <c r="O14" s="1157">
        <v>37</v>
      </c>
      <c r="P14" s="599">
        <v>7.0000000000000007E-2</v>
      </c>
      <c r="Q14" s="358">
        <v>601130005</v>
      </c>
      <c r="R14" s="355">
        <v>3822</v>
      </c>
      <c r="S14" s="344" t="s">
        <v>62</v>
      </c>
    </row>
    <row r="15" spans="1:19" ht="231.75" customHeight="1" x14ac:dyDescent="0.2">
      <c r="A15" s="1129">
        <v>106960</v>
      </c>
      <c r="B15" s="15" t="s">
        <v>63</v>
      </c>
      <c r="C15" s="80" t="s">
        <v>55</v>
      </c>
      <c r="D15" s="1143" t="s">
        <v>50</v>
      </c>
      <c r="E15" s="21" t="s">
        <v>64</v>
      </c>
      <c r="F15" s="1137" t="s">
        <v>32</v>
      </c>
      <c r="G15" s="1128"/>
      <c r="H15" s="40">
        <v>197.5</v>
      </c>
      <c r="I15" s="1141" t="s">
        <v>33</v>
      </c>
      <c r="J15" s="1150">
        <f t="shared" si="0"/>
        <v>0</v>
      </c>
      <c r="K15" s="1135" t="s">
        <v>52</v>
      </c>
      <c r="L15" s="1156">
        <v>10</v>
      </c>
      <c r="M15" s="1153">
        <v>143</v>
      </c>
      <c r="N15" s="1153">
        <v>89</v>
      </c>
      <c r="O15" s="1153">
        <v>72</v>
      </c>
      <c r="P15" s="599">
        <v>0.23</v>
      </c>
      <c r="Q15" s="358">
        <v>601130025</v>
      </c>
      <c r="R15" s="355">
        <v>3822</v>
      </c>
      <c r="S15" s="667" t="s">
        <v>62</v>
      </c>
    </row>
    <row r="16" spans="1:19" ht="235.5" customHeight="1" x14ac:dyDescent="0.2">
      <c r="A16" s="1129">
        <v>106697</v>
      </c>
      <c r="B16" s="19" t="s">
        <v>65</v>
      </c>
      <c r="C16" s="80" t="s">
        <v>58</v>
      </c>
      <c r="D16" s="1149" t="s">
        <v>50</v>
      </c>
      <c r="E16" s="22" t="s">
        <v>66</v>
      </c>
      <c r="F16" s="1145" t="s">
        <v>32</v>
      </c>
      <c r="G16" s="1128"/>
      <c r="H16" s="52">
        <v>395</v>
      </c>
      <c r="I16" s="1133" t="s">
        <v>33</v>
      </c>
      <c r="J16" s="1158">
        <f t="shared" si="0"/>
        <v>0</v>
      </c>
      <c r="K16" s="1135" t="s">
        <v>52</v>
      </c>
      <c r="L16" s="1156">
        <v>10</v>
      </c>
      <c r="M16" s="1136">
        <v>180</v>
      </c>
      <c r="N16" s="1136">
        <v>143</v>
      </c>
      <c r="O16" s="1136">
        <v>80</v>
      </c>
      <c r="P16" s="600">
        <v>0.51</v>
      </c>
      <c r="Q16" s="359">
        <v>601130050</v>
      </c>
      <c r="R16" s="360">
        <v>3822</v>
      </c>
      <c r="S16" s="344" t="s">
        <v>62</v>
      </c>
    </row>
    <row r="17" spans="1:19" ht="138.75" customHeight="1" x14ac:dyDescent="0.2">
      <c r="A17" s="1127">
        <v>106698</v>
      </c>
      <c r="B17" s="15" t="s">
        <v>67</v>
      </c>
      <c r="C17" s="80" t="s">
        <v>49</v>
      </c>
      <c r="D17" s="1143" t="s">
        <v>50</v>
      </c>
      <c r="E17" s="21" t="s">
        <v>68</v>
      </c>
      <c r="F17" s="1137" t="s">
        <v>32</v>
      </c>
      <c r="G17" s="1128"/>
      <c r="H17" s="40">
        <v>40</v>
      </c>
      <c r="I17" s="1141" t="s">
        <v>33</v>
      </c>
      <c r="J17" s="1150">
        <f t="shared" si="0"/>
        <v>0</v>
      </c>
      <c r="K17" s="1154" t="s">
        <v>52</v>
      </c>
      <c r="L17" s="1155">
        <v>10</v>
      </c>
      <c r="M17" s="1157">
        <v>89</v>
      </c>
      <c r="N17" s="1157">
        <v>79</v>
      </c>
      <c r="O17" s="1157">
        <v>37</v>
      </c>
      <c r="P17" s="599">
        <v>7.0000000000000007E-2</v>
      </c>
      <c r="Q17" s="357">
        <v>601210005</v>
      </c>
      <c r="R17" s="355">
        <v>3822</v>
      </c>
      <c r="S17" s="344" t="s">
        <v>69</v>
      </c>
    </row>
    <row r="18" spans="1:19" ht="145.5" customHeight="1" x14ac:dyDescent="0.2">
      <c r="A18" s="1129">
        <v>106699</v>
      </c>
      <c r="B18" s="15" t="s">
        <v>70</v>
      </c>
      <c r="C18" s="80" t="s">
        <v>71</v>
      </c>
      <c r="D18" s="1149" t="s">
        <v>50</v>
      </c>
      <c r="E18" s="21" t="s">
        <v>68</v>
      </c>
      <c r="F18" s="1137" t="s">
        <v>32</v>
      </c>
      <c r="G18" s="1128"/>
      <c r="H18" s="52">
        <v>160</v>
      </c>
      <c r="I18" s="1133" t="s">
        <v>33</v>
      </c>
      <c r="J18" s="1158">
        <f t="shared" si="0"/>
        <v>0</v>
      </c>
      <c r="K18" s="1135" t="s">
        <v>52</v>
      </c>
      <c r="L18" s="1156">
        <v>10</v>
      </c>
      <c r="M18" s="1153">
        <v>143</v>
      </c>
      <c r="N18" s="1153">
        <v>89</v>
      </c>
      <c r="O18" s="1153">
        <v>72</v>
      </c>
      <c r="P18" s="599">
        <v>0.23</v>
      </c>
      <c r="Q18" s="357">
        <v>601210020</v>
      </c>
      <c r="R18" s="355">
        <v>3822</v>
      </c>
      <c r="S18" s="344" t="s">
        <v>69</v>
      </c>
    </row>
    <row r="19" spans="1:19" ht="140.25" customHeight="1" thickBot="1" x14ac:dyDescent="0.25">
      <c r="A19" s="1129">
        <v>106700</v>
      </c>
      <c r="B19" s="19" t="s">
        <v>72</v>
      </c>
      <c r="C19" s="310" t="s">
        <v>58</v>
      </c>
      <c r="D19" s="1143" t="s">
        <v>50</v>
      </c>
      <c r="E19" s="22" t="s">
        <v>73</v>
      </c>
      <c r="F19" s="1159" t="s">
        <v>32</v>
      </c>
      <c r="G19" s="1128"/>
      <c r="H19" s="52">
        <v>400</v>
      </c>
      <c r="I19" s="1133" t="s">
        <v>33</v>
      </c>
      <c r="J19" s="1158">
        <f t="shared" si="0"/>
        <v>0</v>
      </c>
      <c r="K19" s="1135" t="s">
        <v>52</v>
      </c>
      <c r="L19" s="1156">
        <v>10</v>
      </c>
      <c r="M19" s="1136">
        <v>180</v>
      </c>
      <c r="N19" s="1136">
        <v>143</v>
      </c>
      <c r="O19" s="1136">
        <v>80</v>
      </c>
      <c r="P19" s="600">
        <v>0.51</v>
      </c>
      <c r="Q19" s="361">
        <v>601210050</v>
      </c>
      <c r="R19" s="360">
        <v>3822</v>
      </c>
      <c r="S19" s="345" t="s">
        <v>69</v>
      </c>
    </row>
    <row r="20" spans="1:19" ht="35.1" customHeight="1" thickBot="1" x14ac:dyDescent="0.25">
      <c r="A20" s="217" t="s">
        <v>74</v>
      </c>
      <c r="B20" s="218"/>
      <c r="C20" s="219"/>
      <c r="D20" s="219"/>
      <c r="E20" s="218"/>
      <c r="F20" s="220"/>
      <c r="G20" s="221"/>
      <c r="H20" s="723"/>
      <c r="I20" s="219"/>
      <c r="J20" s="219"/>
      <c r="K20" s="218"/>
      <c r="L20" s="219"/>
      <c r="M20" s="222"/>
      <c r="N20" s="222"/>
      <c r="O20" s="222"/>
      <c r="P20" s="601"/>
      <c r="Q20" s="220"/>
      <c r="R20" s="220"/>
      <c r="S20" s="312"/>
    </row>
    <row r="21" spans="1:19" ht="141" customHeight="1" x14ac:dyDescent="0.2">
      <c r="A21" s="444">
        <v>106886</v>
      </c>
      <c r="B21" s="200" t="s">
        <v>75</v>
      </c>
      <c r="C21" s="1005" t="s">
        <v>76</v>
      </c>
      <c r="D21" s="1143" t="s">
        <v>77</v>
      </c>
      <c r="E21" s="1160" t="s">
        <v>78</v>
      </c>
      <c r="F21" s="1145" t="s">
        <v>32</v>
      </c>
      <c r="G21" s="1128"/>
      <c r="H21" s="719">
        <v>8</v>
      </c>
      <c r="I21" s="1146" t="s">
        <v>33</v>
      </c>
      <c r="J21" s="1147">
        <f>IF(I21="USD",H21*G21,H21*G21*1.3)</f>
        <v>0</v>
      </c>
      <c r="K21" s="1125" t="s">
        <v>52</v>
      </c>
      <c r="L21" s="1148">
        <v>0.1</v>
      </c>
      <c r="M21" s="1126">
        <v>7.5</v>
      </c>
      <c r="N21" s="1126">
        <v>1.6</v>
      </c>
      <c r="O21" s="1126">
        <v>14.2</v>
      </c>
      <c r="P21" s="598">
        <v>1.7000000000000001E-4</v>
      </c>
      <c r="Q21" s="353">
        <v>801010008</v>
      </c>
      <c r="R21" s="321">
        <v>38220090</v>
      </c>
      <c r="S21" s="318" t="s">
        <v>79</v>
      </c>
    </row>
    <row r="22" spans="1:19" ht="55.5" customHeight="1" x14ac:dyDescent="0.2">
      <c r="A22" s="444">
        <v>106834</v>
      </c>
      <c r="B22" s="200" t="s">
        <v>80</v>
      </c>
      <c r="C22" s="310" t="s">
        <v>76</v>
      </c>
      <c r="D22" s="1130" t="s">
        <v>30</v>
      </c>
      <c r="E22" s="1161" t="s">
        <v>81</v>
      </c>
      <c r="F22" s="1159" t="s">
        <v>32</v>
      </c>
      <c r="G22" s="1128"/>
      <c r="H22" s="52">
        <v>350</v>
      </c>
      <c r="I22" s="1133" t="s">
        <v>33</v>
      </c>
      <c r="J22" s="1134">
        <f>IF(I22="USD",H22*G22,H22*G22*1.3)</f>
        <v>0</v>
      </c>
      <c r="K22" s="1135" t="s">
        <v>82</v>
      </c>
      <c r="L22" s="1156">
        <v>17</v>
      </c>
      <c r="M22" s="1136">
        <v>66</v>
      </c>
      <c r="N22" s="1136">
        <v>49</v>
      </c>
      <c r="O22" s="1136">
        <v>39</v>
      </c>
      <c r="P22" s="600">
        <v>0.14099999999999999</v>
      </c>
      <c r="Q22" s="660">
        <v>603170001</v>
      </c>
      <c r="R22" s="360" t="s">
        <v>83</v>
      </c>
      <c r="S22" s="373" t="s">
        <v>84</v>
      </c>
    </row>
    <row r="23" spans="1:19" ht="55.5" customHeight="1" thickBot="1" x14ac:dyDescent="0.25">
      <c r="A23" s="433">
        <v>106955</v>
      </c>
      <c r="B23" s="423" t="s">
        <v>85</v>
      </c>
      <c r="C23" s="442" t="s">
        <v>76</v>
      </c>
      <c r="D23" s="1138" t="s">
        <v>30</v>
      </c>
      <c r="E23" s="1162" t="s">
        <v>86</v>
      </c>
      <c r="F23" s="1163" t="s">
        <v>32</v>
      </c>
      <c r="G23" s="1128"/>
      <c r="H23" s="500">
        <v>350</v>
      </c>
      <c r="I23" s="1164" t="s">
        <v>33</v>
      </c>
      <c r="J23" s="1165">
        <f>IF(I23="USD",H23*G23,H23*G23*1.3)</f>
        <v>0</v>
      </c>
      <c r="K23" s="1166" t="s">
        <v>82</v>
      </c>
      <c r="L23" s="1167">
        <v>17</v>
      </c>
      <c r="M23" s="1168">
        <v>66</v>
      </c>
      <c r="N23" s="1168">
        <v>49</v>
      </c>
      <c r="O23" s="1168">
        <v>39</v>
      </c>
      <c r="P23" s="661">
        <v>0.14099999999999999</v>
      </c>
      <c r="Q23" s="443">
        <v>603180001</v>
      </c>
      <c r="R23" s="362" t="s">
        <v>83</v>
      </c>
      <c r="S23" s="662" t="s">
        <v>84</v>
      </c>
    </row>
    <row r="24" spans="1:19" ht="39.950000000000003" customHeight="1" thickBot="1" x14ac:dyDescent="0.25">
      <c r="A24" s="217" t="s">
        <v>87</v>
      </c>
      <c r="B24" s="218"/>
      <c r="C24" s="219"/>
      <c r="D24" s="219"/>
      <c r="E24" s="218"/>
      <c r="F24" s="220"/>
      <c r="G24" s="223"/>
      <c r="H24" s="723"/>
      <c r="I24" s="219"/>
      <c r="J24" s="219"/>
      <c r="K24" s="218"/>
      <c r="L24" s="219"/>
      <c r="M24" s="222"/>
      <c r="N24" s="222"/>
      <c r="O24" s="222"/>
      <c r="P24" s="601"/>
      <c r="Q24" s="220"/>
      <c r="R24" s="220"/>
      <c r="S24" s="312"/>
    </row>
    <row r="25" spans="1:19" ht="258" customHeight="1" x14ac:dyDescent="0.25">
      <c r="A25" s="84">
        <v>106701</v>
      </c>
      <c r="B25" s="340" t="s">
        <v>88</v>
      </c>
      <c r="C25" s="75" t="s">
        <v>76</v>
      </c>
      <c r="D25" s="75" t="s">
        <v>30</v>
      </c>
      <c r="E25" s="578" t="s">
        <v>89</v>
      </c>
      <c r="F25" s="346" t="s">
        <v>32</v>
      </c>
      <c r="G25" s="1128"/>
      <c r="H25" s="202">
        <v>500</v>
      </c>
      <c r="I25" s="88" t="s">
        <v>33</v>
      </c>
      <c r="J25" s="89">
        <f>IF(I25="USD",H25*G25,H25*G25*1.3)</f>
        <v>0</v>
      </c>
      <c r="K25" s="90" t="s">
        <v>90</v>
      </c>
      <c r="L25" s="92" t="s">
        <v>30</v>
      </c>
      <c r="M25" s="92" t="s">
        <v>30</v>
      </c>
      <c r="N25" s="92" t="s">
        <v>30</v>
      </c>
      <c r="O25" s="92" t="s">
        <v>30</v>
      </c>
      <c r="P25" s="537" t="s">
        <v>30</v>
      </c>
      <c r="Q25" s="666" t="s">
        <v>88</v>
      </c>
      <c r="R25" s="73" t="s">
        <v>30</v>
      </c>
      <c r="S25" s="663" t="s">
        <v>46</v>
      </c>
    </row>
    <row r="26" spans="1:19" ht="120" x14ac:dyDescent="0.2">
      <c r="A26" s="35">
        <v>106956</v>
      </c>
      <c r="B26" s="20" t="s">
        <v>91</v>
      </c>
      <c r="C26" s="39" t="s">
        <v>76</v>
      </c>
      <c r="D26" s="39" t="s">
        <v>30</v>
      </c>
      <c r="E26" s="16" t="s">
        <v>92</v>
      </c>
      <c r="F26" s="1145" t="s">
        <v>32</v>
      </c>
      <c r="G26" s="1128"/>
      <c r="H26" s="82">
        <v>800</v>
      </c>
      <c r="I26" s="58" t="s">
        <v>33</v>
      </c>
      <c r="J26" s="41">
        <f>IF(I26="USD",H26*G26,H26*G26*1.3)</f>
        <v>0</v>
      </c>
      <c r="K26" s="42" t="s">
        <v>90</v>
      </c>
      <c r="L26" s="43" t="s">
        <v>30</v>
      </c>
      <c r="M26" s="43" t="s">
        <v>30</v>
      </c>
      <c r="N26" s="43" t="s">
        <v>30</v>
      </c>
      <c r="O26" s="43" t="s">
        <v>30</v>
      </c>
      <c r="P26" s="505" t="s">
        <v>30</v>
      </c>
      <c r="Q26" s="357">
        <v>2400000723</v>
      </c>
      <c r="R26" s="76" t="s">
        <v>30</v>
      </c>
      <c r="S26" s="664" t="s">
        <v>46</v>
      </c>
    </row>
    <row r="27" spans="1:19" ht="120" x14ac:dyDescent="0.2">
      <c r="A27" s="35">
        <v>106957</v>
      </c>
      <c r="B27" s="20" t="s">
        <v>93</v>
      </c>
      <c r="C27" s="39" t="s">
        <v>76</v>
      </c>
      <c r="D27" s="39" t="s">
        <v>30</v>
      </c>
      <c r="E27" s="16" t="s">
        <v>94</v>
      </c>
      <c r="F27" s="1137" t="s">
        <v>32</v>
      </c>
      <c r="G27" s="1128"/>
      <c r="H27" s="82">
        <v>1120</v>
      </c>
      <c r="I27" s="58" t="s">
        <v>33</v>
      </c>
      <c r="J27" s="41">
        <f>IF(I27="USD",H27*G27,H27*G27*1.3)</f>
        <v>0</v>
      </c>
      <c r="K27" s="42" t="s">
        <v>90</v>
      </c>
      <c r="L27" s="43" t="s">
        <v>30</v>
      </c>
      <c r="M27" s="43" t="s">
        <v>30</v>
      </c>
      <c r="N27" s="43" t="s">
        <v>30</v>
      </c>
      <c r="O27" s="43" t="s">
        <v>30</v>
      </c>
      <c r="P27" s="505" t="s">
        <v>30</v>
      </c>
      <c r="Q27" s="357">
        <v>2400000724</v>
      </c>
      <c r="R27" s="76" t="s">
        <v>30</v>
      </c>
      <c r="S27" s="664" t="s">
        <v>46</v>
      </c>
    </row>
    <row r="28" spans="1:19" ht="120.75" thickBot="1" x14ac:dyDescent="0.25">
      <c r="A28" s="35">
        <v>106958</v>
      </c>
      <c r="B28" s="20" t="s">
        <v>95</v>
      </c>
      <c r="C28" s="39" t="s">
        <v>76</v>
      </c>
      <c r="D28" s="39" t="s">
        <v>30</v>
      </c>
      <c r="E28" s="16" t="s">
        <v>96</v>
      </c>
      <c r="F28" s="1137" t="s">
        <v>32</v>
      </c>
      <c r="G28" s="1128"/>
      <c r="H28" s="82">
        <v>1440</v>
      </c>
      <c r="I28" s="58" t="s">
        <v>33</v>
      </c>
      <c r="J28" s="41">
        <f>IF(I28="USD",H28*G28,H28*G28*1.3)</f>
        <v>0</v>
      </c>
      <c r="K28" s="42" t="s">
        <v>90</v>
      </c>
      <c r="L28" s="43" t="s">
        <v>30</v>
      </c>
      <c r="M28" s="43" t="s">
        <v>30</v>
      </c>
      <c r="N28" s="43" t="s">
        <v>30</v>
      </c>
      <c r="O28" s="43" t="s">
        <v>30</v>
      </c>
      <c r="P28" s="505" t="s">
        <v>30</v>
      </c>
      <c r="Q28" s="356">
        <v>2400000725</v>
      </c>
      <c r="R28" s="64" t="s">
        <v>30</v>
      </c>
      <c r="S28" s="665" t="s">
        <v>46</v>
      </c>
    </row>
    <row r="29" spans="1:19" ht="39.950000000000003" customHeight="1" thickBot="1" x14ac:dyDescent="0.25">
      <c r="A29" s="217" t="s">
        <v>97</v>
      </c>
      <c r="B29" s="218"/>
      <c r="C29" s="219"/>
      <c r="D29" s="219"/>
      <c r="E29" s="218"/>
      <c r="F29" s="220"/>
      <c r="G29" s="223"/>
      <c r="H29" s="723"/>
      <c r="I29" s="219"/>
      <c r="J29" s="219"/>
      <c r="K29" s="218"/>
      <c r="L29" s="219"/>
      <c r="M29" s="219"/>
      <c r="N29" s="219"/>
      <c r="O29" s="219"/>
      <c r="P29" s="601"/>
      <c r="Q29" s="220"/>
      <c r="R29" s="220"/>
      <c r="S29" s="312"/>
    </row>
    <row r="30" spans="1:19" ht="164.25" customHeight="1" x14ac:dyDescent="0.2">
      <c r="A30" s="26">
        <v>106632</v>
      </c>
      <c r="B30" s="23" t="s">
        <v>98</v>
      </c>
      <c r="C30" s="27" t="s">
        <v>76</v>
      </c>
      <c r="D30" s="29" t="s">
        <v>30</v>
      </c>
      <c r="E30" s="28" t="s">
        <v>99</v>
      </c>
      <c r="F30" s="27" t="s">
        <v>100</v>
      </c>
      <c r="G30" s="1128"/>
      <c r="H30" s="30">
        <v>3467.54</v>
      </c>
      <c r="I30" s="29" t="s">
        <v>33</v>
      </c>
      <c r="J30" s="31">
        <f>IF(I30="USD",H30*G30,H30*G30*1.3)</f>
        <v>0</v>
      </c>
      <c r="K30" s="90" t="s">
        <v>82</v>
      </c>
      <c r="L30" s="347">
        <v>10.5</v>
      </c>
      <c r="M30" s="91">
        <v>37.5</v>
      </c>
      <c r="N30" s="91">
        <v>39</v>
      </c>
      <c r="O30" s="91">
        <v>35</v>
      </c>
      <c r="P30" s="537">
        <v>5.1200000000000002E-2</v>
      </c>
      <c r="Q30" s="363">
        <v>961000</v>
      </c>
      <c r="R30" s="364">
        <v>90275000</v>
      </c>
      <c r="S30" s="348" t="s">
        <v>101</v>
      </c>
    </row>
    <row r="31" spans="1:19" ht="87" customHeight="1" x14ac:dyDescent="0.2">
      <c r="A31" s="35">
        <v>106633</v>
      </c>
      <c r="B31" s="36" t="s">
        <v>102</v>
      </c>
      <c r="C31" s="37" t="s">
        <v>76</v>
      </c>
      <c r="D31" s="39" t="s">
        <v>30</v>
      </c>
      <c r="E31" s="38" t="s">
        <v>103</v>
      </c>
      <c r="F31" s="37" t="s">
        <v>100</v>
      </c>
      <c r="G31" s="1128"/>
      <c r="H31" s="40">
        <v>18855.810000000001</v>
      </c>
      <c r="I31" s="39" t="s">
        <v>33</v>
      </c>
      <c r="J31" s="41">
        <f>IF(I31="USD",H31*G31,H31*G31*1.3)</f>
        <v>0</v>
      </c>
      <c r="K31" s="42" t="s">
        <v>82</v>
      </c>
      <c r="L31" s="43">
        <v>5.4</v>
      </c>
      <c r="M31" s="44">
        <v>52</v>
      </c>
      <c r="N31" s="44">
        <v>35</v>
      </c>
      <c r="O31" s="45">
        <v>23.5</v>
      </c>
      <c r="P31" s="505">
        <v>4.4499999999999998E-2</v>
      </c>
      <c r="Q31" s="120">
        <v>963200</v>
      </c>
      <c r="R31" s="365">
        <v>90275000</v>
      </c>
      <c r="S31" s="320" t="s">
        <v>104</v>
      </c>
    </row>
    <row r="32" spans="1:19" ht="71.25" customHeight="1" x14ac:dyDescent="0.2">
      <c r="A32" s="47">
        <v>106636</v>
      </c>
      <c r="B32" s="48" t="s">
        <v>105</v>
      </c>
      <c r="C32" s="49" t="s">
        <v>76</v>
      </c>
      <c r="D32" s="51" t="s">
        <v>30</v>
      </c>
      <c r="E32" s="50" t="s">
        <v>106</v>
      </c>
      <c r="F32" s="27" t="s">
        <v>100</v>
      </c>
      <c r="G32" s="1128"/>
      <c r="H32" s="52">
        <v>1138.46</v>
      </c>
      <c r="I32" s="39" t="s">
        <v>33</v>
      </c>
      <c r="J32" s="41">
        <f>IF(I32="USD",H32*G32,H32*G32*1.3)</f>
        <v>0</v>
      </c>
      <c r="K32" s="42" t="s">
        <v>82</v>
      </c>
      <c r="L32" s="45">
        <v>2.6</v>
      </c>
      <c r="M32" s="44">
        <v>31</v>
      </c>
      <c r="N32" s="45">
        <v>19.5</v>
      </c>
      <c r="O32" s="45">
        <v>23.5</v>
      </c>
      <c r="P32" s="505">
        <v>1.4200000000000001E-2</v>
      </c>
      <c r="Q32" s="246">
        <v>964000</v>
      </c>
      <c r="R32" s="366">
        <v>84198998</v>
      </c>
      <c r="S32" s="320" t="s">
        <v>107</v>
      </c>
    </row>
    <row r="33" spans="1:19" ht="51.75" customHeight="1" thickBot="1" x14ac:dyDescent="0.25">
      <c r="A33" s="47">
        <v>106663</v>
      </c>
      <c r="B33" s="48" t="s">
        <v>108</v>
      </c>
      <c r="C33" s="49" t="s">
        <v>76</v>
      </c>
      <c r="D33" s="51" t="s">
        <v>30</v>
      </c>
      <c r="E33" s="54" t="s">
        <v>109</v>
      </c>
      <c r="F33" s="49" t="s">
        <v>100</v>
      </c>
      <c r="G33" s="1128"/>
      <c r="H33" s="52">
        <v>858.73</v>
      </c>
      <c r="I33" s="51" t="s">
        <v>33</v>
      </c>
      <c r="J33" s="77">
        <f>IF(I33="USD",H33*G33,H33*G33*1.3)</f>
        <v>0</v>
      </c>
      <c r="K33" s="78" t="s">
        <v>82</v>
      </c>
      <c r="L33" s="140">
        <v>2.5</v>
      </c>
      <c r="M33" s="100">
        <v>28</v>
      </c>
      <c r="N33" s="140">
        <v>20.5</v>
      </c>
      <c r="O33" s="140">
        <v>17.5</v>
      </c>
      <c r="P33" s="602">
        <v>0.01</v>
      </c>
      <c r="Q33" s="145">
        <v>980000</v>
      </c>
      <c r="R33" s="64">
        <v>84211920</v>
      </c>
      <c r="S33" s="349" t="s">
        <v>107</v>
      </c>
    </row>
    <row r="34" spans="1:19" s="65" customFormat="1" ht="39.950000000000003" customHeight="1" thickBot="1" x14ac:dyDescent="0.25">
      <c r="A34" s="217" t="s">
        <v>110</v>
      </c>
      <c r="B34" s="224"/>
      <c r="C34" s="225"/>
      <c r="D34" s="225"/>
      <c r="E34" s="224"/>
      <c r="F34" s="226"/>
      <c r="G34" s="227"/>
      <c r="H34" s="723"/>
      <c r="I34" s="225"/>
      <c r="J34" s="225"/>
      <c r="K34" s="224"/>
      <c r="L34" s="225"/>
      <c r="M34" s="225"/>
      <c r="N34" s="225"/>
      <c r="O34" s="225"/>
      <c r="P34" s="603"/>
      <c r="Q34" s="226"/>
      <c r="R34" s="226"/>
      <c r="S34" s="312"/>
    </row>
    <row r="35" spans="1:19" ht="110.25" x14ac:dyDescent="0.2">
      <c r="A35" s="84">
        <v>106634</v>
      </c>
      <c r="B35" s="85" t="s">
        <v>111</v>
      </c>
      <c r="C35" s="74" t="s">
        <v>43</v>
      </c>
      <c r="D35" s="75" t="s">
        <v>112</v>
      </c>
      <c r="E35" s="350" t="s">
        <v>113</v>
      </c>
      <c r="F35" s="74" t="s">
        <v>100</v>
      </c>
      <c r="G35" s="1128"/>
      <c r="H35" s="87">
        <v>219</v>
      </c>
      <c r="I35" s="75" t="s">
        <v>33</v>
      </c>
      <c r="J35" s="89">
        <f>IF(I35="USD",H35*G35,H35*G35*1.3)</f>
        <v>0</v>
      </c>
      <c r="K35" s="90" t="s">
        <v>82</v>
      </c>
      <c r="L35" s="92">
        <v>0.19</v>
      </c>
      <c r="M35" s="347">
        <v>19.5</v>
      </c>
      <c r="N35" s="347">
        <v>17.5</v>
      </c>
      <c r="O35" s="347">
        <v>7.5</v>
      </c>
      <c r="P35" s="537">
        <v>2.5999999999999999E-3</v>
      </c>
      <c r="Q35" s="144">
        <v>972000</v>
      </c>
      <c r="R35" s="369">
        <v>38221900</v>
      </c>
      <c r="S35" s="348" t="s">
        <v>114</v>
      </c>
    </row>
    <row r="36" spans="1:19" ht="95.25" thickBot="1" x14ac:dyDescent="0.25">
      <c r="A36" s="26">
        <v>106635</v>
      </c>
      <c r="B36" s="23" t="s">
        <v>115</v>
      </c>
      <c r="C36" s="27" t="s">
        <v>43</v>
      </c>
      <c r="D36" s="29" t="s">
        <v>116</v>
      </c>
      <c r="E36" s="72" t="s">
        <v>117</v>
      </c>
      <c r="F36" s="27" t="s">
        <v>100</v>
      </c>
      <c r="G36" s="1128"/>
      <c r="H36" s="30">
        <v>275</v>
      </c>
      <c r="I36" s="29" t="s">
        <v>33</v>
      </c>
      <c r="J36" s="31">
        <f>IF(I36="USD",H36*G36,H36*G36*1.3)</f>
        <v>0</v>
      </c>
      <c r="K36" s="78" t="s">
        <v>82</v>
      </c>
      <c r="L36" s="140">
        <v>1.9</v>
      </c>
      <c r="M36" s="100">
        <v>23</v>
      </c>
      <c r="N36" s="140">
        <v>21.5</v>
      </c>
      <c r="O36" s="100">
        <v>32</v>
      </c>
      <c r="P36" s="602">
        <v>1.5800000000000002E-2</v>
      </c>
      <c r="Q36" s="370">
        <v>970000</v>
      </c>
      <c r="R36" s="371">
        <v>38221900</v>
      </c>
      <c r="S36" s="349" t="s">
        <v>118</v>
      </c>
    </row>
    <row r="37" spans="1:19" s="65" customFormat="1" ht="39.950000000000003" customHeight="1" thickBot="1" x14ac:dyDescent="0.25">
      <c r="A37" s="217" t="s">
        <v>119</v>
      </c>
      <c r="B37" s="224"/>
      <c r="C37" s="225"/>
      <c r="D37" s="225"/>
      <c r="E37" s="224"/>
      <c r="F37" s="226"/>
      <c r="G37" s="227"/>
      <c r="H37" s="723"/>
      <c r="I37" s="225"/>
      <c r="J37" s="225"/>
      <c r="K37" s="224"/>
      <c r="L37" s="225"/>
      <c r="M37" s="225"/>
      <c r="N37" s="225"/>
      <c r="O37" s="225"/>
      <c r="P37" s="603"/>
      <c r="Q37" s="226"/>
      <c r="R37" s="226"/>
      <c r="S37" s="312"/>
    </row>
    <row r="38" spans="1:19" ht="89.25" customHeight="1" thickBot="1" x14ac:dyDescent="0.25">
      <c r="A38" s="26">
        <v>106643</v>
      </c>
      <c r="B38" s="23" t="s">
        <v>120</v>
      </c>
      <c r="C38" s="27" t="s">
        <v>29</v>
      </c>
      <c r="D38" s="29" t="s">
        <v>30</v>
      </c>
      <c r="E38" s="28" t="s">
        <v>121</v>
      </c>
      <c r="F38" s="27" t="s">
        <v>100</v>
      </c>
      <c r="G38" s="1128"/>
      <c r="H38" s="30">
        <v>42</v>
      </c>
      <c r="I38" s="29" t="s">
        <v>33</v>
      </c>
      <c r="J38" s="31">
        <f>IF(I38="USD",H38*G38,H38*G38*1.3)</f>
        <v>0</v>
      </c>
      <c r="K38" s="306" t="s">
        <v>82</v>
      </c>
      <c r="L38" s="309">
        <v>0.89</v>
      </c>
      <c r="M38" s="308">
        <v>13</v>
      </c>
      <c r="N38" s="309">
        <v>19</v>
      </c>
      <c r="O38" s="308">
        <v>20.5</v>
      </c>
      <c r="P38" s="604">
        <v>5.0639999999999999E-3</v>
      </c>
      <c r="Q38" s="367">
        <v>971000</v>
      </c>
      <c r="R38" s="368">
        <v>39269097</v>
      </c>
      <c r="S38" s="352" t="s">
        <v>118</v>
      </c>
    </row>
    <row r="39" spans="1:19" ht="39.950000000000003" customHeight="1" thickBot="1" x14ac:dyDescent="0.25">
      <c r="A39" s="217" t="s">
        <v>122</v>
      </c>
      <c r="B39" s="218"/>
      <c r="C39" s="219"/>
      <c r="D39" s="219"/>
      <c r="E39" s="218"/>
      <c r="F39" s="220"/>
      <c r="G39" s="223"/>
      <c r="H39" s="723"/>
      <c r="I39" s="219"/>
      <c r="J39" s="219"/>
      <c r="K39" s="218"/>
      <c r="L39" s="219"/>
      <c r="M39" s="219"/>
      <c r="N39" s="219"/>
      <c r="O39" s="219"/>
      <c r="P39" s="601"/>
      <c r="Q39" s="220"/>
      <c r="R39" s="220"/>
      <c r="S39" s="312"/>
    </row>
    <row r="40" spans="1:19" ht="141.75" x14ac:dyDescent="0.2">
      <c r="A40" s="84">
        <v>106637</v>
      </c>
      <c r="B40" s="351" t="s">
        <v>123</v>
      </c>
      <c r="C40" s="74" t="s">
        <v>76</v>
      </c>
      <c r="D40" s="75" t="s">
        <v>30</v>
      </c>
      <c r="E40" s="350" t="s">
        <v>124</v>
      </c>
      <c r="F40" s="74" t="s">
        <v>100</v>
      </c>
      <c r="G40" s="1128"/>
      <c r="H40" s="87">
        <v>1535.75</v>
      </c>
      <c r="I40" s="75" t="s">
        <v>33</v>
      </c>
      <c r="J40" s="89">
        <f>IF(I40="USD",H40*G40,H40*G40*1.3)</f>
        <v>0</v>
      </c>
      <c r="K40" s="90" t="s">
        <v>90</v>
      </c>
      <c r="L40" s="92" t="s">
        <v>30</v>
      </c>
      <c r="M40" s="92" t="s">
        <v>30</v>
      </c>
      <c r="N40" s="92" t="s">
        <v>30</v>
      </c>
      <c r="O40" s="92" t="s">
        <v>30</v>
      </c>
      <c r="P40" s="537" t="s">
        <v>30</v>
      </c>
      <c r="Q40" s="116">
        <v>210</v>
      </c>
      <c r="R40" s="68" t="s">
        <v>30</v>
      </c>
      <c r="S40" s="348" t="s">
        <v>125</v>
      </c>
    </row>
    <row r="41" spans="1:19" ht="141.75" x14ac:dyDescent="0.2">
      <c r="A41" s="35">
        <v>106638</v>
      </c>
      <c r="B41" s="55" t="s">
        <v>126</v>
      </c>
      <c r="C41" s="37" t="s">
        <v>76</v>
      </c>
      <c r="D41" s="39" t="s">
        <v>30</v>
      </c>
      <c r="E41" s="38" t="s">
        <v>127</v>
      </c>
      <c r="F41" s="74" t="s">
        <v>100</v>
      </c>
      <c r="G41" s="1128"/>
      <c r="H41" s="40">
        <v>296.48</v>
      </c>
      <c r="I41" s="75" t="s">
        <v>33</v>
      </c>
      <c r="J41" s="41">
        <f>IF(I41="USD",H41*G41,H41*G41*1.3)</f>
        <v>0</v>
      </c>
      <c r="K41" s="42" t="s">
        <v>90</v>
      </c>
      <c r="L41" s="43" t="s">
        <v>30</v>
      </c>
      <c r="M41" s="43" t="s">
        <v>30</v>
      </c>
      <c r="N41" s="43" t="s">
        <v>30</v>
      </c>
      <c r="O41" s="43" t="s">
        <v>30</v>
      </c>
      <c r="P41" s="505" t="s">
        <v>30</v>
      </c>
      <c r="Q41" s="46">
        <v>210</v>
      </c>
      <c r="R41" s="39" t="s">
        <v>30</v>
      </c>
      <c r="S41" s="320" t="s">
        <v>125</v>
      </c>
    </row>
    <row r="42" spans="1:19" ht="173.25" x14ac:dyDescent="0.2">
      <c r="A42" s="35">
        <v>106639</v>
      </c>
      <c r="B42" s="229" t="s">
        <v>128</v>
      </c>
      <c r="C42" s="37" t="s">
        <v>76</v>
      </c>
      <c r="D42" s="39" t="s">
        <v>30</v>
      </c>
      <c r="E42" s="38" t="s">
        <v>129</v>
      </c>
      <c r="F42" s="74" t="s">
        <v>100</v>
      </c>
      <c r="G42" s="1128"/>
      <c r="H42" s="40">
        <v>1464.59</v>
      </c>
      <c r="I42" s="75" t="s">
        <v>33</v>
      </c>
      <c r="J42" s="41">
        <f>IF(I42="USD",H42*G42,H42*G42*1.3)</f>
        <v>0</v>
      </c>
      <c r="K42" s="42" t="s">
        <v>90</v>
      </c>
      <c r="L42" s="43" t="s">
        <v>30</v>
      </c>
      <c r="M42" s="43" t="s">
        <v>30</v>
      </c>
      <c r="N42" s="43" t="s">
        <v>30</v>
      </c>
      <c r="O42" s="43" t="s">
        <v>30</v>
      </c>
      <c r="P42" s="505" t="s">
        <v>30</v>
      </c>
      <c r="Q42" s="46">
        <v>150</v>
      </c>
      <c r="R42" s="39" t="s">
        <v>30</v>
      </c>
      <c r="S42" s="320" t="s">
        <v>125</v>
      </c>
    </row>
    <row r="43" spans="1:19" ht="194.25" customHeight="1" thickBot="1" x14ac:dyDescent="0.25">
      <c r="A43" s="47">
        <v>106640</v>
      </c>
      <c r="B43" s="230" t="s">
        <v>130</v>
      </c>
      <c r="C43" s="49" t="s">
        <v>76</v>
      </c>
      <c r="D43" s="51" t="s">
        <v>30</v>
      </c>
      <c r="E43" s="50" t="s">
        <v>131</v>
      </c>
      <c r="F43" s="27" t="s">
        <v>100</v>
      </c>
      <c r="G43" s="1128"/>
      <c r="H43" s="52">
        <v>1986.38</v>
      </c>
      <c r="I43" s="29" t="s">
        <v>33</v>
      </c>
      <c r="J43" s="41">
        <f>IF(I43="USD",H43*G43,H43*G43*1.3)</f>
        <v>0</v>
      </c>
      <c r="K43" s="78" t="s">
        <v>90</v>
      </c>
      <c r="L43" s="79" t="s">
        <v>30</v>
      </c>
      <c r="M43" s="79" t="s">
        <v>30</v>
      </c>
      <c r="N43" s="79" t="s">
        <v>30</v>
      </c>
      <c r="O43" s="79" t="s">
        <v>30</v>
      </c>
      <c r="P43" s="602" t="s">
        <v>30</v>
      </c>
      <c r="Q43" s="53">
        <v>150</v>
      </c>
      <c r="R43" s="51" t="s">
        <v>30</v>
      </c>
      <c r="S43" s="349" t="s">
        <v>125</v>
      </c>
    </row>
    <row r="44" spans="1:19" ht="39.950000000000003" customHeight="1" thickBot="1" x14ac:dyDescent="0.25">
      <c r="A44" s="217" t="s">
        <v>132</v>
      </c>
      <c r="B44" s="237"/>
      <c r="C44" s="219"/>
      <c r="D44" s="219"/>
      <c r="E44" s="218"/>
      <c r="F44" s="220"/>
      <c r="G44" s="223"/>
      <c r="H44" s="723"/>
      <c r="I44" s="219"/>
      <c r="J44" s="219"/>
      <c r="K44" s="218"/>
      <c r="L44" s="219"/>
      <c r="M44" s="222"/>
      <c r="N44" s="222"/>
      <c r="O44" s="222"/>
      <c r="P44" s="601"/>
      <c r="Q44" s="220"/>
      <c r="R44" s="220"/>
      <c r="S44" s="312"/>
    </row>
    <row r="45" spans="1:19" ht="300" x14ac:dyDescent="0.2">
      <c r="A45" s="434" t="s">
        <v>133</v>
      </c>
      <c r="B45" s="313" t="s">
        <v>134</v>
      </c>
      <c r="C45" s="1120" t="s">
        <v>76</v>
      </c>
      <c r="D45" s="1120" t="s">
        <v>30</v>
      </c>
      <c r="E45" s="751" t="s">
        <v>135</v>
      </c>
      <c r="F45" s="1169" t="s">
        <v>136</v>
      </c>
      <c r="G45" s="1128"/>
      <c r="H45" s="554">
        <v>9420</v>
      </c>
      <c r="I45" s="1123" t="s">
        <v>33</v>
      </c>
      <c r="J45" s="1124">
        <f t="shared" ref="J45:J56" si="1">IF(I45="USD",H45*G45,H45*G45*1.3)</f>
        <v>0</v>
      </c>
      <c r="K45" s="1125" t="s">
        <v>82</v>
      </c>
      <c r="L45" s="18">
        <v>24</v>
      </c>
      <c r="M45" s="1126">
        <v>69</v>
      </c>
      <c r="N45" s="1126">
        <v>50</v>
      </c>
      <c r="O45" s="1126">
        <v>68</v>
      </c>
      <c r="P45" s="598">
        <v>0.2346</v>
      </c>
      <c r="Q45" s="18" t="s">
        <v>133</v>
      </c>
      <c r="R45" s="315">
        <v>90275000</v>
      </c>
      <c r="S45" s="737" t="s">
        <v>137</v>
      </c>
    </row>
    <row r="46" spans="1:19" ht="300" x14ac:dyDescent="0.2">
      <c r="A46" s="319" t="s">
        <v>138</v>
      </c>
      <c r="B46" s="15" t="s">
        <v>139</v>
      </c>
      <c r="C46" s="1120" t="s">
        <v>76</v>
      </c>
      <c r="D46" s="1120" t="s">
        <v>30</v>
      </c>
      <c r="E46" s="16" t="s">
        <v>140</v>
      </c>
      <c r="F46" s="1169" t="s">
        <v>136</v>
      </c>
      <c r="G46" s="1128"/>
      <c r="H46" s="554">
        <v>12530</v>
      </c>
      <c r="I46" s="1123" t="s">
        <v>33</v>
      </c>
      <c r="J46" s="1124">
        <f t="shared" si="1"/>
        <v>0</v>
      </c>
      <c r="K46" s="1125" t="s">
        <v>82</v>
      </c>
      <c r="L46" s="18">
        <v>25.5</v>
      </c>
      <c r="M46" s="1126">
        <v>69</v>
      </c>
      <c r="N46" s="1126">
        <v>50</v>
      </c>
      <c r="O46" s="1126">
        <v>66</v>
      </c>
      <c r="P46" s="598">
        <v>0.22770000000000001</v>
      </c>
      <c r="Q46" s="17" t="s">
        <v>138</v>
      </c>
      <c r="R46" s="315">
        <v>90275000</v>
      </c>
      <c r="S46" s="737" t="s">
        <v>137</v>
      </c>
    </row>
    <row r="47" spans="1:19" ht="300" x14ac:dyDescent="0.2">
      <c r="A47" s="319" t="s">
        <v>141</v>
      </c>
      <c r="B47" s="15" t="s">
        <v>142</v>
      </c>
      <c r="C47" s="1120" t="s">
        <v>76</v>
      </c>
      <c r="D47" s="1120" t="s">
        <v>30</v>
      </c>
      <c r="E47" s="16" t="s">
        <v>140</v>
      </c>
      <c r="F47" s="1169" t="s">
        <v>136</v>
      </c>
      <c r="G47" s="1128"/>
      <c r="H47" s="554">
        <v>12780</v>
      </c>
      <c r="I47" s="1123" t="s">
        <v>33</v>
      </c>
      <c r="J47" s="1124">
        <f t="shared" si="1"/>
        <v>0</v>
      </c>
      <c r="K47" s="1125" t="s">
        <v>82</v>
      </c>
      <c r="L47" s="18">
        <v>25.5</v>
      </c>
      <c r="M47" s="1126">
        <v>69</v>
      </c>
      <c r="N47" s="1126">
        <v>50</v>
      </c>
      <c r="O47" s="1126">
        <v>66</v>
      </c>
      <c r="P47" s="598">
        <v>0.22770000000000001</v>
      </c>
      <c r="Q47" s="17" t="s">
        <v>141</v>
      </c>
      <c r="R47" s="315">
        <v>90275000</v>
      </c>
      <c r="S47" s="737" t="s">
        <v>137</v>
      </c>
    </row>
    <row r="48" spans="1:19" ht="300" x14ac:dyDescent="0.2">
      <c r="A48" s="319" t="s">
        <v>143</v>
      </c>
      <c r="B48" s="15" t="s">
        <v>144</v>
      </c>
      <c r="C48" s="1120" t="s">
        <v>76</v>
      </c>
      <c r="D48" s="1120" t="s">
        <v>30</v>
      </c>
      <c r="E48" s="16" t="s">
        <v>145</v>
      </c>
      <c r="F48" s="1169" t="s">
        <v>136</v>
      </c>
      <c r="G48" s="1128"/>
      <c r="H48" s="554">
        <v>19000</v>
      </c>
      <c r="I48" s="1123" t="s">
        <v>33</v>
      </c>
      <c r="J48" s="1124">
        <f t="shared" si="1"/>
        <v>0</v>
      </c>
      <c r="K48" s="1125" t="s">
        <v>82</v>
      </c>
      <c r="L48" s="18">
        <v>30</v>
      </c>
      <c r="M48" s="1126">
        <v>69</v>
      </c>
      <c r="N48" s="1126">
        <v>50</v>
      </c>
      <c r="O48" s="1126">
        <v>66</v>
      </c>
      <c r="P48" s="598">
        <v>0.22770000000000001</v>
      </c>
      <c r="Q48" s="17" t="s">
        <v>141</v>
      </c>
      <c r="R48" s="315">
        <v>90275000</v>
      </c>
      <c r="S48" s="737" t="s">
        <v>137</v>
      </c>
    </row>
    <row r="49" spans="1:19" ht="300" x14ac:dyDescent="0.2">
      <c r="A49" s="319" t="s">
        <v>146</v>
      </c>
      <c r="B49" s="15" t="s">
        <v>147</v>
      </c>
      <c r="C49" s="1120" t="s">
        <v>76</v>
      </c>
      <c r="D49" s="1120" t="s">
        <v>30</v>
      </c>
      <c r="E49" s="16" t="s">
        <v>148</v>
      </c>
      <c r="F49" s="1169" t="s">
        <v>136</v>
      </c>
      <c r="G49" s="1128"/>
      <c r="H49" s="554">
        <v>43000</v>
      </c>
      <c r="I49" s="1123" t="s">
        <v>33</v>
      </c>
      <c r="J49" s="1124">
        <f t="shared" si="1"/>
        <v>0</v>
      </c>
      <c r="K49" s="1125" t="s">
        <v>82</v>
      </c>
      <c r="L49" s="18">
        <v>96</v>
      </c>
      <c r="M49" s="1126">
        <v>81</v>
      </c>
      <c r="N49" s="1126">
        <v>71</v>
      </c>
      <c r="O49" s="1126">
        <v>139</v>
      </c>
      <c r="P49" s="598">
        <v>0.79938900000000002</v>
      </c>
      <c r="Q49" s="17" t="s">
        <v>146</v>
      </c>
      <c r="R49" s="315">
        <v>90275000</v>
      </c>
      <c r="S49" s="737" t="s">
        <v>137</v>
      </c>
    </row>
    <row r="50" spans="1:19" ht="300" x14ac:dyDescent="0.2">
      <c r="A50" s="435" t="s">
        <v>149</v>
      </c>
      <c r="B50" s="19" t="s">
        <v>150</v>
      </c>
      <c r="C50" s="1149" t="s">
        <v>76</v>
      </c>
      <c r="D50" s="1149" t="s">
        <v>30</v>
      </c>
      <c r="E50" s="16" t="s">
        <v>151</v>
      </c>
      <c r="F50" s="1169" t="s">
        <v>136</v>
      </c>
      <c r="G50" s="1128"/>
      <c r="H50" s="724">
        <v>71850</v>
      </c>
      <c r="I50" s="1146" t="s">
        <v>33</v>
      </c>
      <c r="J50" s="1147">
        <f t="shared" si="1"/>
        <v>0</v>
      </c>
      <c r="K50" s="1151" t="s">
        <v>82</v>
      </c>
      <c r="L50" s="316">
        <v>108</v>
      </c>
      <c r="M50" s="1153">
        <v>81</v>
      </c>
      <c r="N50" s="1153">
        <v>71</v>
      </c>
      <c r="O50" s="1153">
        <v>137</v>
      </c>
      <c r="P50" s="605">
        <v>0.787887</v>
      </c>
      <c r="Q50" s="323" t="s">
        <v>149</v>
      </c>
      <c r="R50" s="317">
        <v>90275000</v>
      </c>
      <c r="S50" s="737" t="s">
        <v>137</v>
      </c>
    </row>
    <row r="51" spans="1:19" ht="300" x14ac:dyDescent="0.2">
      <c r="A51" s="319" t="s">
        <v>152</v>
      </c>
      <c r="B51" s="15" t="s">
        <v>153</v>
      </c>
      <c r="C51" s="1149" t="s">
        <v>76</v>
      </c>
      <c r="D51" s="1149" t="s">
        <v>30</v>
      </c>
      <c r="E51" s="16" t="s">
        <v>154</v>
      </c>
      <c r="F51" s="1169" t="s">
        <v>136</v>
      </c>
      <c r="G51" s="1128"/>
      <c r="H51" s="555">
        <v>9920</v>
      </c>
      <c r="I51" s="1141" t="s">
        <v>33</v>
      </c>
      <c r="J51" s="1170">
        <f t="shared" si="1"/>
        <v>0</v>
      </c>
      <c r="K51" s="319" t="s">
        <v>155</v>
      </c>
      <c r="L51" s="17">
        <v>13</v>
      </c>
      <c r="M51" s="1157">
        <v>59</v>
      </c>
      <c r="N51" s="1157">
        <v>50</v>
      </c>
      <c r="O51" s="1157">
        <v>45</v>
      </c>
      <c r="P51" s="599">
        <v>0.13275000000000001</v>
      </c>
      <c r="Q51" s="17" t="s">
        <v>152</v>
      </c>
      <c r="R51" s="266">
        <v>90275000</v>
      </c>
      <c r="S51" s="737" t="s">
        <v>137</v>
      </c>
    </row>
    <row r="52" spans="1:19" ht="300" x14ac:dyDescent="0.2">
      <c r="A52" s="319" t="s">
        <v>156</v>
      </c>
      <c r="B52" s="15" t="s">
        <v>157</v>
      </c>
      <c r="C52" s="1120" t="s">
        <v>76</v>
      </c>
      <c r="D52" s="1120" t="s">
        <v>30</v>
      </c>
      <c r="E52" s="16" t="s">
        <v>158</v>
      </c>
      <c r="F52" s="1169" t="s">
        <v>136</v>
      </c>
      <c r="G52" s="1128"/>
      <c r="H52" s="554">
        <v>13030</v>
      </c>
      <c r="I52" s="1123" t="s">
        <v>33</v>
      </c>
      <c r="J52" s="1124">
        <f t="shared" si="1"/>
        <v>0</v>
      </c>
      <c r="K52" s="319" t="s">
        <v>155</v>
      </c>
      <c r="L52" s="18">
        <v>14</v>
      </c>
      <c r="M52" s="1126">
        <v>59</v>
      </c>
      <c r="N52" s="1126">
        <v>50</v>
      </c>
      <c r="O52" s="1126">
        <v>43</v>
      </c>
      <c r="P52" s="598">
        <v>0.12684999999999999</v>
      </c>
      <c r="Q52" s="17" t="s">
        <v>156</v>
      </c>
      <c r="R52" s="315">
        <v>90275000</v>
      </c>
      <c r="S52" s="737" t="s">
        <v>137</v>
      </c>
    </row>
    <row r="53" spans="1:19" ht="300" x14ac:dyDescent="0.2">
      <c r="A53" s="319" t="s">
        <v>159</v>
      </c>
      <c r="B53" s="15" t="s">
        <v>160</v>
      </c>
      <c r="C53" s="1120" t="s">
        <v>76</v>
      </c>
      <c r="D53" s="1120" t="s">
        <v>30</v>
      </c>
      <c r="E53" s="16" t="s">
        <v>158</v>
      </c>
      <c r="F53" s="1169" t="s">
        <v>136</v>
      </c>
      <c r="G53" s="1128"/>
      <c r="H53" s="554">
        <v>13280</v>
      </c>
      <c r="I53" s="1123" t="s">
        <v>33</v>
      </c>
      <c r="J53" s="1124">
        <f t="shared" si="1"/>
        <v>0</v>
      </c>
      <c r="K53" s="319" t="s">
        <v>155</v>
      </c>
      <c r="L53" s="18">
        <v>18</v>
      </c>
      <c r="M53" s="1126">
        <v>61</v>
      </c>
      <c r="N53" s="1126">
        <v>47</v>
      </c>
      <c r="O53" s="1126">
        <v>48</v>
      </c>
      <c r="P53" s="598">
        <v>0.14000000000000001</v>
      </c>
      <c r="Q53" s="17" t="s">
        <v>159</v>
      </c>
      <c r="R53" s="315">
        <v>90275000</v>
      </c>
      <c r="S53" s="737" t="s">
        <v>137</v>
      </c>
    </row>
    <row r="54" spans="1:19" ht="300" x14ac:dyDescent="0.2">
      <c r="A54" s="643" t="s">
        <v>161</v>
      </c>
      <c r="B54" s="15" t="s">
        <v>162</v>
      </c>
      <c r="C54" s="1120" t="s">
        <v>76</v>
      </c>
      <c r="D54" s="1120" t="s">
        <v>30</v>
      </c>
      <c r="E54" s="16" t="s">
        <v>163</v>
      </c>
      <c r="F54" s="1169" t="s">
        <v>136</v>
      </c>
      <c r="G54" s="1128"/>
      <c r="H54" s="554">
        <v>19500</v>
      </c>
      <c r="I54" s="1123" t="s">
        <v>33</v>
      </c>
      <c r="J54" s="1124">
        <f t="shared" si="1"/>
        <v>0</v>
      </c>
      <c r="K54" s="319" t="s">
        <v>155</v>
      </c>
      <c r="L54" s="18">
        <v>23</v>
      </c>
      <c r="M54" s="1126">
        <v>61</v>
      </c>
      <c r="N54" s="1126">
        <v>47</v>
      </c>
      <c r="O54" s="1126">
        <v>66</v>
      </c>
      <c r="P54" s="598">
        <v>0.19</v>
      </c>
      <c r="Q54" s="17" t="s">
        <v>161</v>
      </c>
      <c r="R54" s="315">
        <v>90275000</v>
      </c>
      <c r="S54" s="737" t="s">
        <v>137</v>
      </c>
    </row>
    <row r="55" spans="1:19" ht="300" x14ac:dyDescent="0.2">
      <c r="A55" s="319" t="s">
        <v>164</v>
      </c>
      <c r="B55" s="15" t="s">
        <v>165</v>
      </c>
      <c r="C55" s="1120" t="s">
        <v>76</v>
      </c>
      <c r="D55" s="1120" t="s">
        <v>30</v>
      </c>
      <c r="E55" s="16" t="s">
        <v>166</v>
      </c>
      <c r="F55" s="1169" t="s">
        <v>136</v>
      </c>
      <c r="G55" s="1128"/>
      <c r="H55" s="554">
        <v>43500</v>
      </c>
      <c r="I55" s="1123" t="s">
        <v>33</v>
      </c>
      <c r="J55" s="1124">
        <f t="shared" si="1"/>
        <v>0</v>
      </c>
      <c r="K55" s="319" t="s">
        <v>155</v>
      </c>
      <c r="L55" s="18">
        <v>88</v>
      </c>
      <c r="M55" s="1126">
        <v>84</v>
      </c>
      <c r="N55" s="1126">
        <v>71</v>
      </c>
      <c r="O55" s="1126">
        <v>103</v>
      </c>
      <c r="P55" s="598">
        <v>0.61429199999999995</v>
      </c>
      <c r="Q55" s="17" t="s">
        <v>164</v>
      </c>
      <c r="R55" s="315">
        <v>90275000</v>
      </c>
      <c r="S55" s="737" t="s">
        <v>137</v>
      </c>
    </row>
    <row r="56" spans="1:19" ht="300" x14ac:dyDescent="0.2">
      <c r="A56" s="444" t="s">
        <v>167</v>
      </c>
      <c r="B56" s="19" t="s">
        <v>168</v>
      </c>
      <c r="C56" s="1149" t="s">
        <v>76</v>
      </c>
      <c r="D56" s="1149" t="s">
        <v>30</v>
      </c>
      <c r="E56" s="200" t="s">
        <v>169</v>
      </c>
      <c r="F56" s="1145" t="s">
        <v>136</v>
      </c>
      <c r="G56" s="1132"/>
      <c r="H56" s="722">
        <v>72350</v>
      </c>
      <c r="I56" s="1146" t="s">
        <v>33</v>
      </c>
      <c r="J56" s="1147">
        <f t="shared" si="1"/>
        <v>0</v>
      </c>
      <c r="K56" s="319" t="s">
        <v>155</v>
      </c>
      <c r="L56" s="316">
        <v>98</v>
      </c>
      <c r="M56" s="1153">
        <v>84</v>
      </c>
      <c r="N56" s="1153">
        <v>71</v>
      </c>
      <c r="O56" s="1153">
        <v>101</v>
      </c>
      <c r="P56" s="605">
        <v>0.60236400000000001</v>
      </c>
      <c r="Q56" s="323" t="s">
        <v>167</v>
      </c>
      <c r="R56" s="317">
        <v>90275000</v>
      </c>
      <c r="S56" s="737" t="s">
        <v>137</v>
      </c>
    </row>
    <row r="57" spans="1:19" ht="195.75" customHeight="1" x14ac:dyDescent="0.2">
      <c r="A57" s="319" t="s">
        <v>170</v>
      </c>
      <c r="B57" s="15" t="s">
        <v>171</v>
      </c>
      <c r="C57" s="1120" t="s">
        <v>76</v>
      </c>
      <c r="D57" s="1120" t="s">
        <v>30</v>
      </c>
      <c r="E57" s="16" t="s">
        <v>172</v>
      </c>
      <c r="F57" s="1169" t="s">
        <v>136</v>
      </c>
      <c r="G57" s="1128"/>
      <c r="H57" s="554">
        <v>10502</v>
      </c>
      <c r="I57" s="1123" t="s">
        <v>33</v>
      </c>
      <c r="J57" s="1124">
        <f t="shared" ref="J57:J78" si="2">IF(I57="USD",H57*G57,H57*G57*1.3)</f>
        <v>0</v>
      </c>
      <c r="K57" s="1125" t="s">
        <v>82</v>
      </c>
      <c r="L57" s="18">
        <v>25.5</v>
      </c>
      <c r="M57" s="1126">
        <v>69</v>
      </c>
      <c r="N57" s="1126">
        <v>50</v>
      </c>
      <c r="O57" s="1126">
        <v>66</v>
      </c>
      <c r="P57" s="598">
        <v>0.22770000000000001</v>
      </c>
      <c r="Q57" s="17" t="s">
        <v>138</v>
      </c>
      <c r="R57" s="315">
        <v>90275000</v>
      </c>
      <c r="S57" s="737" t="s">
        <v>137</v>
      </c>
    </row>
    <row r="58" spans="1:19" ht="195.75" customHeight="1" x14ac:dyDescent="0.2">
      <c r="A58" s="643" t="s">
        <v>173</v>
      </c>
      <c r="B58" s="15" t="s">
        <v>174</v>
      </c>
      <c r="C58" s="1120" t="s">
        <v>76</v>
      </c>
      <c r="D58" s="1120" t="s">
        <v>30</v>
      </c>
      <c r="E58" s="16" t="s">
        <v>175</v>
      </c>
      <c r="F58" s="1169" t="s">
        <v>136</v>
      </c>
      <c r="G58" s="1128"/>
      <c r="H58" s="554">
        <v>10502</v>
      </c>
      <c r="I58" s="1123" t="s">
        <v>33</v>
      </c>
      <c r="J58" s="1124">
        <f t="shared" si="2"/>
        <v>0</v>
      </c>
      <c r="K58" s="1125" t="s">
        <v>82</v>
      </c>
      <c r="L58" s="18">
        <v>25.5</v>
      </c>
      <c r="M58" s="1126">
        <v>69</v>
      </c>
      <c r="N58" s="1126">
        <v>50</v>
      </c>
      <c r="O58" s="1126">
        <v>66</v>
      </c>
      <c r="P58" s="598">
        <v>0.22770000000000001</v>
      </c>
      <c r="Q58" s="17" t="s">
        <v>141</v>
      </c>
      <c r="R58" s="315">
        <v>90275000</v>
      </c>
      <c r="S58" s="737" t="s">
        <v>137</v>
      </c>
    </row>
    <row r="59" spans="1:19" ht="195.75" customHeight="1" x14ac:dyDescent="0.2">
      <c r="A59" s="319" t="s">
        <v>176</v>
      </c>
      <c r="B59" s="15" t="s">
        <v>177</v>
      </c>
      <c r="C59" s="1120" t="s">
        <v>76</v>
      </c>
      <c r="D59" s="1120" t="s">
        <v>30</v>
      </c>
      <c r="E59" s="16" t="s">
        <v>178</v>
      </c>
      <c r="F59" s="1169" t="s">
        <v>136</v>
      </c>
      <c r="G59" s="1128"/>
      <c r="H59" s="554">
        <v>15150</v>
      </c>
      <c r="I59" s="1123" t="s">
        <v>33</v>
      </c>
      <c r="J59" s="1124">
        <f t="shared" si="2"/>
        <v>0</v>
      </c>
      <c r="K59" s="1125" t="s">
        <v>82</v>
      </c>
      <c r="L59" s="18">
        <v>30</v>
      </c>
      <c r="M59" s="1126">
        <v>69</v>
      </c>
      <c r="N59" s="1126">
        <v>50</v>
      </c>
      <c r="O59" s="1126">
        <v>66</v>
      </c>
      <c r="P59" s="598">
        <v>0.22770000000000001</v>
      </c>
      <c r="Q59" s="17" t="s">
        <v>141</v>
      </c>
      <c r="R59" s="315">
        <v>90275000</v>
      </c>
      <c r="S59" s="737" t="s">
        <v>137</v>
      </c>
    </row>
    <row r="60" spans="1:19" ht="195.75" customHeight="1" x14ac:dyDescent="0.2">
      <c r="A60" s="643" t="s">
        <v>179</v>
      </c>
      <c r="B60" s="15" t="s">
        <v>180</v>
      </c>
      <c r="C60" s="1120" t="s">
        <v>76</v>
      </c>
      <c r="D60" s="1120" t="s">
        <v>30</v>
      </c>
      <c r="E60" s="16" t="s">
        <v>181</v>
      </c>
      <c r="F60" s="1169" t="s">
        <v>136</v>
      </c>
      <c r="G60" s="1128"/>
      <c r="H60" s="554">
        <v>15100</v>
      </c>
      <c r="I60" s="1123" t="s">
        <v>33</v>
      </c>
      <c r="J60" s="1124">
        <f t="shared" si="2"/>
        <v>0</v>
      </c>
      <c r="K60" s="1125" t="s">
        <v>82</v>
      </c>
      <c r="L60" s="18">
        <v>30</v>
      </c>
      <c r="M60" s="1126">
        <v>69</v>
      </c>
      <c r="N60" s="1126">
        <v>50</v>
      </c>
      <c r="O60" s="1126">
        <v>66</v>
      </c>
      <c r="P60" s="598">
        <v>0.22770000000000001</v>
      </c>
      <c r="Q60" s="17" t="s">
        <v>141</v>
      </c>
      <c r="R60" s="315">
        <v>90275000</v>
      </c>
      <c r="S60" s="737" t="s">
        <v>137</v>
      </c>
    </row>
    <row r="61" spans="1:19" ht="195.75" customHeight="1" x14ac:dyDescent="0.2">
      <c r="A61" s="435" t="s">
        <v>182</v>
      </c>
      <c r="B61" s="19" t="s">
        <v>183</v>
      </c>
      <c r="C61" s="1120" t="s">
        <v>76</v>
      </c>
      <c r="D61" s="1120" t="s">
        <v>30</v>
      </c>
      <c r="E61" s="16" t="s">
        <v>184</v>
      </c>
      <c r="F61" s="1169" t="s">
        <v>136</v>
      </c>
      <c r="G61" s="1171"/>
      <c r="H61" s="161">
        <v>33400</v>
      </c>
      <c r="I61" s="1141" t="s">
        <v>33</v>
      </c>
      <c r="J61" s="1124">
        <f t="shared" si="2"/>
        <v>0</v>
      </c>
      <c r="K61" s="1125" t="s">
        <v>82</v>
      </c>
      <c r="L61" s="18">
        <v>96</v>
      </c>
      <c r="M61" s="1126">
        <v>81</v>
      </c>
      <c r="N61" s="1126">
        <v>71</v>
      </c>
      <c r="O61" s="1126">
        <v>139</v>
      </c>
      <c r="P61" s="598">
        <v>0.79938900000000002</v>
      </c>
      <c r="Q61" s="17" t="s">
        <v>146</v>
      </c>
      <c r="R61" s="315">
        <v>90275000</v>
      </c>
      <c r="S61" s="737" t="s">
        <v>137</v>
      </c>
    </row>
    <row r="62" spans="1:19" ht="195.75" customHeight="1" x14ac:dyDescent="0.2">
      <c r="A62" s="444" t="s">
        <v>185</v>
      </c>
      <c r="B62" s="19" t="s">
        <v>186</v>
      </c>
      <c r="C62" s="1120" t="s">
        <v>76</v>
      </c>
      <c r="D62" s="1120" t="s">
        <v>30</v>
      </c>
      <c r="E62" s="16" t="s">
        <v>187</v>
      </c>
      <c r="F62" s="1169" t="s">
        <v>136</v>
      </c>
      <c r="G62" s="1171"/>
      <c r="H62" s="161">
        <v>34550</v>
      </c>
      <c r="I62" s="1141" t="s">
        <v>33</v>
      </c>
      <c r="J62" s="1124">
        <f t="shared" si="2"/>
        <v>0</v>
      </c>
      <c r="K62" s="1125" t="s">
        <v>82</v>
      </c>
      <c r="L62" s="18">
        <v>96</v>
      </c>
      <c r="M62" s="1126">
        <v>81</v>
      </c>
      <c r="N62" s="1126">
        <v>71</v>
      </c>
      <c r="O62" s="1126">
        <v>139</v>
      </c>
      <c r="P62" s="598">
        <v>0.79938900000000002</v>
      </c>
      <c r="Q62" s="17" t="s">
        <v>146</v>
      </c>
      <c r="R62" s="315">
        <v>90275000</v>
      </c>
      <c r="S62" s="737" t="s">
        <v>137</v>
      </c>
    </row>
    <row r="63" spans="1:19" ht="195.75" customHeight="1" x14ac:dyDescent="0.2">
      <c r="A63" s="435" t="s">
        <v>188</v>
      </c>
      <c r="B63" s="19" t="s">
        <v>189</v>
      </c>
      <c r="C63" s="1120" t="s">
        <v>76</v>
      </c>
      <c r="D63" s="1120" t="s">
        <v>30</v>
      </c>
      <c r="E63" s="16" t="s">
        <v>190</v>
      </c>
      <c r="F63" s="1169" t="s">
        <v>136</v>
      </c>
      <c r="G63" s="1171"/>
      <c r="H63" s="161">
        <v>34700</v>
      </c>
      <c r="I63" s="1141" t="s">
        <v>33</v>
      </c>
      <c r="J63" s="1124">
        <f t="shared" si="2"/>
        <v>0</v>
      </c>
      <c r="K63" s="1125" t="s">
        <v>82</v>
      </c>
      <c r="L63" s="18">
        <v>96</v>
      </c>
      <c r="M63" s="1126">
        <v>81</v>
      </c>
      <c r="N63" s="1126">
        <v>71</v>
      </c>
      <c r="O63" s="1126">
        <v>139</v>
      </c>
      <c r="P63" s="598">
        <v>0.79938900000000002</v>
      </c>
      <c r="Q63" s="17" t="s">
        <v>146</v>
      </c>
      <c r="R63" s="315">
        <v>90275000</v>
      </c>
      <c r="S63" s="737" t="s">
        <v>137</v>
      </c>
    </row>
    <row r="64" spans="1:19" ht="195.75" customHeight="1" x14ac:dyDescent="0.2">
      <c r="A64" s="435" t="s">
        <v>191</v>
      </c>
      <c r="B64" s="19" t="s">
        <v>192</v>
      </c>
      <c r="C64" s="1149" t="s">
        <v>76</v>
      </c>
      <c r="D64" s="1149" t="s">
        <v>30</v>
      </c>
      <c r="E64" s="16" t="s">
        <v>193</v>
      </c>
      <c r="F64" s="1169" t="s">
        <v>136</v>
      </c>
      <c r="G64" s="1128"/>
      <c r="H64" s="722">
        <v>56480</v>
      </c>
      <c r="I64" s="1133" t="s">
        <v>33</v>
      </c>
      <c r="J64" s="1134">
        <f t="shared" si="2"/>
        <v>0</v>
      </c>
      <c r="K64" s="1135" t="s">
        <v>82</v>
      </c>
      <c r="L64" s="323">
        <v>108</v>
      </c>
      <c r="M64" s="1136">
        <v>81</v>
      </c>
      <c r="N64" s="1136">
        <v>71</v>
      </c>
      <c r="O64" s="1136">
        <v>137</v>
      </c>
      <c r="P64" s="600">
        <v>0.787887</v>
      </c>
      <c r="Q64" s="323" t="s">
        <v>149</v>
      </c>
      <c r="R64" s="360">
        <v>90275000</v>
      </c>
      <c r="S64" s="737" t="s">
        <v>137</v>
      </c>
    </row>
    <row r="65" spans="1:19" ht="195.75" customHeight="1" x14ac:dyDescent="0.2">
      <c r="A65" s="435" t="s">
        <v>194</v>
      </c>
      <c r="B65" s="19" t="s">
        <v>195</v>
      </c>
      <c r="C65" s="1149" t="s">
        <v>76</v>
      </c>
      <c r="D65" s="1149" t="s">
        <v>30</v>
      </c>
      <c r="E65" s="16" t="s">
        <v>196</v>
      </c>
      <c r="F65" s="1169" t="s">
        <v>136</v>
      </c>
      <c r="G65" s="1128"/>
      <c r="H65" s="722">
        <v>55480</v>
      </c>
      <c r="I65" s="1133" t="s">
        <v>33</v>
      </c>
      <c r="J65" s="1134">
        <f t="shared" si="2"/>
        <v>0</v>
      </c>
      <c r="K65" s="1135" t="s">
        <v>82</v>
      </c>
      <c r="L65" s="323">
        <v>108</v>
      </c>
      <c r="M65" s="1136">
        <v>81</v>
      </c>
      <c r="N65" s="1136">
        <v>71</v>
      </c>
      <c r="O65" s="1136">
        <v>137</v>
      </c>
      <c r="P65" s="600">
        <v>0.787887</v>
      </c>
      <c r="Q65" s="323" t="s">
        <v>149</v>
      </c>
      <c r="R65" s="360">
        <v>90275000</v>
      </c>
      <c r="S65" s="737" t="s">
        <v>137</v>
      </c>
    </row>
    <row r="66" spans="1:19" ht="195.75" customHeight="1" x14ac:dyDescent="0.2">
      <c r="A66" s="435" t="s">
        <v>197</v>
      </c>
      <c r="B66" s="19" t="s">
        <v>198</v>
      </c>
      <c r="C66" s="1149" t="s">
        <v>76</v>
      </c>
      <c r="D66" s="1149" t="s">
        <v>30</v>
      </c>
      <c r="E66" s="16" t="s">
        <v>199</v>
      </c>
      <c r="F66" s="1169" t="s">
        <v>136</v>
      </c>
      <c r="G66" s="1128"/>
      <c r="H66" s="555">
        <v>57072.5</v>
      </c>
      <c r="I66" s="1141" t="s">
        <v>33</v>
      </c>
      <c r="J66" s="1170">
        <f t="shared" si="2"/>
        <v>0</v>
      </c>
      <c r="K66" s="1154" t="s">
        <v>82</v>
      </c>
      <c r="L66" s="17">
        <v>108</v>
      </c>
      <c r="M66" s="1157">
        <v>81</v>
      </c>
      <c r="N66" s="1157">
        <v>71</v>
      </c>
      <c r="O66" s="1157">
        <v>137</v>
      </c>
      <c r="P66" s="599">
        <v>0.787887</v>
      </c>
      <c r="Q66" s="323" t="s">
        <v>149</v>
      </c>
      <c r="R66" s="360">
        <v>90275000</v>
      </c>
      <c r="S66" s="737" t="s">
        <v>137</v>
      </c>
    </row>
    <row r="67" spans="1:19" ht="195.75" customHeight="1" x14ac:dyDescent="0.2">
      <c r="A67" s="435" t="s">
        <v>200</v>
      </c>
      <c r="B67" s="19" t="s">
        <v>201</v>
      </c>
      <c r="C67" s="1149" t="s">
        <v>76</v>
      </c>
      <c r="D67" s="1149" t="s">
        <v>30</v>
      </c>
      <c r="E67" s="16" t="s">
        <v>202</v>
      </c>
      <c r="F67" s="1169" t="s">
        <v>136</v>
      </c>
      <c r="G67" s="1128"/>
      <c r="H67" s="555">
        <v>56665</v>
      </c>
      <c r="I67" s="1141" t="s">
        <v>33</v>
      </c>
      <c r="J67" s="1170">
        <f t="shared" si="2"/>
        <v>0</v>
      </c>
      <c r="K67" s="1154" t="s">
        <v>82</v>
      </c>
      <c r="L67" s="17">
        <v>108</v>
      </c>
      <c r="M67" s="1157">
        <v>81</v>
      </c>
      <c r="N67" s="1157">
        <v>71</v>
      </c>
      <c r="O67" s="1157">
        <v>137</v>
      </c>
      <c r="P67" s="599">
        <v>0.787887</v>
      </c>
      <c r="Q67" s="323" t="s">
        <v>149</v>
      </c>
      <c r="R67" s="355">
        <v>90275000</v>
      </c>
      <c r="S67" s="737" t="s">
        <v>137</v>
      </c>
    </row>
    <row r="68" spans="1:19" ht="195.75" customHeight="1" x14ac:dyDescent="0.2">
      <c r="A68" s="319" t="s">
        <v>203</v>
      </c>
      <c r="B68" s="15" t="s">
        <v>204</v>
      </c>
      <c r="C68" s="1120" t="s">
        <v>76</v>
      </c>
      <c r="D68" s="1120" t="s">
        <v>30</v>
      </c>
      <c r="E68" s="16" t="s">
        <v>205</v>
      </c>
      <c r="F68" s="1169" t="s">
        <v>136</v>
      </c>
      <c r="G68" s="1128"/>
      <c r="H68" s="554">
        <v>10952</v>
      </c>
      <c r="I68" s="1123" t="s">
        <v>33</v>
      </c>
      <c r="J68" s="1124">
        <f t="shared" si="2"/>
        <v>0</v>
      </c>
      <c r="K68" s="319" t="s">
        <v>155</v>
      </c>
      <c r="L68" s="18">
        <v>14</v>
      </c>
      <c r="M68" s="1126">
        <v>59</v>
      </c>
      <c r="N68" s="1126">
        <v>50</v>
      </c>
      <c r="O68" s="1126">
        <v>43</v>
      </c>
      <c r="P68" s="598">
        <v>0.12684999999999999</v>
      </c>
      <c r="Q68" s="17" t="s">
        <v>156</v>
      </c>
      <c r="R68" s="315">
        <v>90275000</v>
      </c>
      <c r="S68" s="737" t="s">
        <v>137</v>
      </c>
    </row>
    <row r="69" spans="1:19" ht="195.75" customHeight="1" x14ac:dyDescent="0.2">
      <c r="A69" s="319" t="s">
        <v>206</v>
      </c>
      <c r="B69" s="15" t="s">
        <v>207</v>
      </c>
      <c r="C69" s="1120" t="s">
        <v>76</v>
      </c>
      <c r="D69" s="1120" t="s">
        <v>30</v>
      </c>
      <c r="E69" s="16" t="s">
        <v>208</v>
      </c>
      <c r="F69" s="1169" t="s">
        <v>136</v>
      </c>
      <c r="G69" s="1128"/>
      <c r="H69" s="554">
        <v>10952</v>
      </c>
      <c r="I69" s="1123" t="s">
        <v>33</v>
      </c>
      <c r="J69" s="1124">
        <f t="shared" si="2"/>
        <v>0</v>
      </c>
      <c r="K69" s="319" t="s">
        <v>155</v>
      </c>
      <c r="L69" s="18">
        <v>18</v>
      </c>
      <c r="M69" s="1126">
        <v>61</v>
      </c>
      <c r="N69" s="1126">
        <v>47</v>
      </c>
      <c r="O69" s="1126">
        <v>48</v>
      </c>
      <c r="P69" s="598">
        <v>0.14000000000000001</v>
      </c>
      <c r="Q69" s="17" t="s">
        <v>159</v>
      </c>
      <c r="R69" s="315">
        <v>90275000</v>
      </c>
      <c r="S69" s="737" t="s">
        <v>137</v>
      </c>
    </row>
    <row r="70" spans="1:19" ht="195.75" customHeight="1" x14ac:dyDescent="0.2">
      <c r="A70" s="643" t="s">
        <v>209</v>
      </c>
      <c r="B70" s="15" t="s">
        <v>210</v>
      </c>
      <c r="C70" s="1120" t="s">
        <v>76</v>
      </c>
      <c r="D70" s="1120" t="s">
        <v>30</v>
      </c>
      <c r="E70" s="16" t="s">
        <v>211</v>
      </c>
      <c r="F70" s="1169" t="s">
        <v>136</v>
      </c>
      <c r="G70" s="1128"/>
      <c r="H70" s="554">
        <v>15575</v>
      </c>
      <c r="I70" s="1123" t="s">
        <v>33</v>
      </c>
      <c r="J70" s="1124">
        <f t="shared" si="2"/>
        <v>0</v>
      </c>
      <c r="K70" s="319" t="s">
        <v>155</v>
      </c>
      <c r="L70" s="18">
        <v>23</v>
      </c>
      <c r="M70" s="1126">
        <v>61</v>
      </c>
      <c r="N70" s="1126">
        <v>47</v>
      </c>
      <c r="O70" s="1126">
        <v>66</v>
      </c>
      <c r="P70" s="598">
        <v>0.19</v>
      </c>
      <c r="Q70" s="17" t="s">
        <v>161</v>
      </c>
      <c r="R70" s="315">
        <v>90275000</v>
      </c>
      <c r="S70" s="737" t="s">
        <v>137</v>
      </c>
    </row>
    <row r="71" spans="1:19" ht="195.75" customHeight="1" x14ac:dyDescent="0.2">
      <c r="A71" s="643" t="s">
        <v>212</v>
      </c>
      <c r="B71" s="15" t="s">
        <v>213</v>
      </c>
      <c r="C71" s="1120" t="s">
        <v>76</v>
      </c>
      <c r="D71" s="1120" t="s">
        <v>30</v>
      </c>
      <c r="E71" s="16" t="s">
        <v>214</v>
      </c>
      <c r="F71" s="1169" t="s">
        <v>136</v>
      </c>
      <c r="G71" s="1128"/>
      <c r="H71" s="554">
        <v>15500</v>
      </c>
      <c r="I71" s="1123" t="s">
        <v>33</v>
      </c>
      <c r="J71" s="1124">
        <f t="shared" si="2"/>
        <v>0</v>
      </c>
      <c r="K71" s="319" t="s">
        <v>155</v>
      </c>
      <c r="L71" s="18">
        <v>23</v>
      </c>
      <c r="M71" s="1126">
        <v>61</v>
      </c>
      <c r="N71" s="1126">
        <v>47</v>
      </c>
      <c r="O71" s="1126">
        <v>66</v>
      </c>
      <c r="P71" s="598">
        <v>0.19</v>
      </c>
      <c r="Q71" s="17" t="s">
        <v>161</v>
      </c>
      <c r="R71" s="315">
        <v>90275000</v>
      </c>
      <c r="S71" s="737" t="s">
        <v>137</v>
      </c>
    </row>
    <row r="72" spans="1:19" ht="195.75" customHeight="1" x14ac:dyDescent="0.2">
      <c r="A72" s="319" t="s">
        <v>215</v>
      </c>
      <c r="B72" s="15" t="s">
        <v>216</v>
      </c>
      <c r="C72" s="1120" t="s">
        <v>76</v>
      </c>
      <c r="D72" s="1120" t="s">
        <v>30</v>
      </c>
      <c r="E72" s="16" t="s">
        <v>217</v>
      </c>
      <c r="F72" s="1169" t="s">
        <v>136</v>
      </c>
      <c r="G72" s="1132"/>
      <c r="H72" s="724">
        <v>33800</v>
      </c>
      <c r="I72" s="1123" t="s">
        <v>33</v>
      </c>
      <c r="J72" s="1124">
        <f t="shared" si="2"/>
        <v>0</v>
      </c>
      <c r="K72" s="319" t="s">
        <v>155</v>
      </c>
      <c r="L72" s="18">
        <v>88</v>
      </c>
      <c r="M72" s="1126">
        <v>84</v>
      </c>
      <c r="N72" s="1126">
        <v>71</v>
      </c>
      <c r="O72" s="1126">
        <v>103</v>
      </c>
      <c r="P72" s="598">
        <v>0.61429199999999995</v>
      </c>
      <c r="Q72" s="17" t="s">
        <v>164</v>
      </c>
      <c r="R72" s="315">
        <v>90275000</v>
      </c>
      <c r="S72" s="737" t="s">
        <v>137</v>
      </c>
    </row>
    <row r="73" spans="1:19" ht="195.75" customHeight="1" x14ac:dyDescent="0.2">
      <c r="A73" s="319" t="s">
        <v>218</v>
      </c>
      <c r="B73" s="15" t="s">
        <v>219</v>
      </c>
      <c r="C73" s="1120" t="s">
        <v>76</v>
      </c>
      <c r="D73" s="1120" t="s">
        <v>30</v>
      </c>
      <c r="E73" s="16" t="s">
        <v>220</v>
      </c>
      <c r="F73" s="1169" t="s">
        <v>136</v>
      </c>
      <c r="G73" s="1132"/>
      <c r="H73" s="722">
        <v>34975</v>
      </c>
      <c r="I73" s="1123" t="s">
        <v>33</v>
      </c>
      <c r="J73" s="1124">
        <f t="shared" si="2"/>
        <v>0</v>
      </c>
      <c r="K73" s="319" t="s">
        <v>155</v>
      </c>
      <c r="L73" s="18">
        <v>88</v>
      </c>
      <c r="M73" s="1126">
        <v>84</v>
      </c>
      <c r="N73" s="1126">
        <v>71</v>
      </c>
      <c r="O73" s="1126">
        <v>103</v>
      </c>
      <c r="P73" s="598">
        <v>0.61429199999999995</v>
      </c>
      <c r="Q73" s="17" t="s">
        <v>164</v>
      </c>
      <c r="R73" s="315">
        <v>90275000</v>
      </c>
      <c r="S73" s="737" t="s">
        <v>137</v>
      </c>
    </row>
    <row r="74" spans="1:19" ht="195.75" customHeight="1" x14ac:dyDescent="0.2">
      <c r="A74" s="319" t="s">
        <v>221</v>
      </c>
      <c r="B74" s="15" t="s">
        <v>222</v>
      </c>
      <c r="C74" s="1120" t="s">
        <v>76</v>
      </c>
      <c r="D74" s="1120" t="s">
        <v>30</v>
      </c>
      <c r="E74" s="16" t="s">
        <v>223</v>
      </c>
      <c r="F74" s="1169" t="s">
        <v>136</v>
      </c>
      <c r="G74" s="1132"/>
      <c r="H74" s="722">
        <v>35150</v>
      </c>
      <c r="I74" s="1123" t="s">
        <v>33</v>
      </c>
      <c r="J74" s="1124">
        <f t="shared" si="2"/>
        <v>0</v>
      </c>
      <c r="K74" s="319" t="s">
        <v>155</v>
      </c>
      <c r="L74" s="18">
        <v>88</v>
      </c>
      <c r="M74" s="1126">
        <v>84</v>
      </c>
      <c r="N74" s="1126">
        <v>71</v>
      </c>
      <c r="O74" s="1126">
        <v>103</v>
      </c>
      <c r="P74" s="598">
        <v>0.61429199999999995</v>
      </c>
      <c r="Q74" s="17" t="s">
        <v>164</v>
      </c>
      <c r="R74" s="315">
        <v>90275000</v>
      </c>
      <c r="S74" s="737" t="s">
        <v>137</v>
      </c>
    </row>
    <row r="75" spans="1:19" ht="195.75" customHeight="1" x14ac:dyDescent="0.2">
      <c r="A75" s="718" t="s">
        <v>224</v>
      </c>
      <c r="B75" s="19" t="s">
        <v>225</v>
      </c>
      <c r="C75" s="1149" t="s">
        <v>76</v>
      </c>
      <c r="D75" s="1149" t="s">
        <v>30</v>
      </c>
      <c r="E75" s="200" t="s">
        <v>226</v>
      </c>
      <c r="F75" s="1172" t="s">
        <v>136</v>
      </c>
      <c r="G75" s="1132"/>
      <c r="H75" s="722">
        <v>56880</v>
      </c>
      <c r="I75" s="1133" t="s">
        <v>33</v>
      </c>
      <c r="J75" s="1158">
        <f t="shared" si="2"/>
        <v>0</v>
      </c>
      <c r="K75" s="319" t="s">
        <v>155</v>
      </c>
      <c r="L75" s="323">
        <v>98</v>
      </c>
      <c r="M75" s="1136">
        <v>84</v>
      </c>
      <c r="N75" s="1136">
        <v>71</v>
      </c>
      <c r="O75" s="1136">
        <v>101</v>
      </c>
      <c r="P75" s="600">
        <v>0.60236400000000001</v>
      </c>
      <c r="Q75" s="323" t="s">
        <v>167</v>
      </c>
      <c r="R75" s="715">
        <v>90275000</v>
      </c>
      <c r="S75" s="737" t="s">
        <v>137</v>
      </c>
    </row>
    <row r="76" spans="1:19" ht="198" customHeight="1" x14ac:dyDescent="0.2">
      <c r="A76" s="718" t="s">
        <v>227</v>
      </c>
      <c r="B76" s="19" t="s">
        <v>228</v>
      </c>
      <c r="C76" s="1149" t="s">
        <v>76</v>
      </c>
      <c r="D76" s="1149" t="s">
        <v>30</v>
      </c>
      <c r="E76" s="200" t="s">
        <v>229</v>
      </c>
      <c r="F76" s="1172" t="s">
        <v>136</v>
      </c>
      <c r="G76" s="1132"/>
      <c r="H76" s="722">
        <v>55880</v>
      </c>
      <c r="I76" s="1133" t="s">
        <v>33</v>
      </c>
      <c r="J76" s="1158">
        <f t="shared" si="2"/>
        <v>0</v>
      </c>
      <c r="K76" s="319" t="s">
        <v>155</v>
      </c>
      <c r="L76" s="323">
        <v>98</v>
      </c>
      <c r="M76" s="1136">
        <v>84</v>
      </c>
      <c r="N76" s="1136">
        <v>71</v>
      </c>
      <c r="O76" s="1136">
        <v>101</v>
      </c>
      <c r="P76" s="600">
        <v>0.60236400000000001</v>
      </c>
      <c r="Q76" s="323" t="s">
        <v>167</v>
      </c>
      <c r="R76" s="715">
        <v>90275000</v>
      </c>
      <c r="S76" s="737" t="s">
        <v>137</v>
      </c>
    </row>
    <row r="77" spans="1:19" ht="195.75" customHeight="1" x14ac:dyDescent="0.2">
      <c r="A77" s="718" t="s">
        <v>230</v>
      </c>
      <c r="B77" s="19" t="s">
        <v>231</v>
      </c>
      <c r="C77" s="1130" t="s">
        <v>76</v>
      </c>
      <c r="D77" s="1130" t="s">
        <v>30</v>
      </c>
      <c r="E77" s="200" t="s">
        <v>232</v>
      </c>
      <c r="F77" s="1172" t="s">
        <v>136</v>
      </c>
      <c r="G77" s="1132"/>
      <c r="H77" s="722">
        <v>57497.5</v>
      </c>
      <c r="I77" s="1133" t="s">
        <v>33</v>
      </c>
      <c r="J77" s="1158">
        <f t="shared" si="2"/>
        <v>0</v>
      </c>
      <c r="K77" s="319" t="s">
        <v>155</v>
      </c>
      <c r="L77" s="323">
        <v>98</v>
      </c>
      <c r="M77" s="1136">
        <v>84</v>
      </c>
      <c r="N77" s="1136">
        <v>71</v>
      </c>
      <c r="O77" s="1136">
        <v>101</v>
      </c>
      <c r="P77" s="600">
        <v>0.60236400000000001</v>
      </c>
      <c r="Q77" s="323" t="s">
        <v>167</v>
      </c>
      <c r="R77" s="715">
        <v>90275000</v>
      </c>
      <c r="S77" s="737" t="s">
        <v>137</v>
      </c>
    </row>
    <row r="78" spans="1:19" ht="204" customHeight="1" thickBot="1" x14ac:dyDescent="0.25">
      <c r="A78" s="718" t="s">
        <v>233</v>
      </c>
      <c r="B78" s="716" t="s">
        <v>234</v>
      </c>
      <c r="C78" s="1138" t="s">
        <v>76</v>
      </c>
      <c r="D78" s="1138" t="s">
        <v>30</v>
      </c>
      <c r="E78" s="423" t="s">
        <v>235</v>
      </c>
      <c r="F78" s="1163" t="s">
        <v>136</v>
      </c>
      <c r="G78" s="1132"/>
      <c r="H78" s="558">
        <v>57115</v>
      </c>
      <c r="I78" s="1164" t="s">
        <v>33</v>
      </c>
      <c r="J78" s="1173">
        <f t="shared" si="2"/>
        <v>0</v>
      </c>
      <c r="K78" s="319" t="s">
        <v>155</v>
      </c>
      <c r="L78" s="323">
        <v>98</v>
      </c>
      <c r="M78" s="1136">
        <v>84</v>
      </c>
      <c r="N78" s="1136">
        <v>71</v>
      </c>
      <c r="O78" s="1136">
        <v>101</v>
      </c>
      <c r="P78" s="600">
        <v>0.60236400000000001</v>
      </c>
      <c r="Q78" s="323" t="s">
        <v>167</v>
      </c>
      <c r="R78" s="715">
        <v>90275000</v>
      </c>
      <c r="S78" s="737" t="s">
        <v>137</v>
      </c>
    </row>
    <row r="79" spans="1:19" ht="39.950000000000003" customHeight="1" thickBot="1" x14ac:dyDescent="0.25">
      <c r="A79" s="217" t="s">
        <v>236</v>
      </c>
      <c r="B79" s="237"/>
      <c r="C79" s="219"/>
      <c r="D79" s="219"/>
      <c r="E79" s="219"/>
      <c r="F79" s="220"/>
      <c r="G79" s="223"/>
      <c r="H79" s="723"/>
      <c r="I79" s="219"/>
      <c r="J79" s="219"/>
      <c r="K79" s="218"/>
      <c r="L79" s="219"/>
      <c r="M79" s="222"/>
      <c r="N79" s="222"/>
      <c r="O79" s="222"/>
      <c r="P79" s="601"/>
      <c r="Q79" s="720"/>
      <c r="R79" s="220"/>
      <c r="S79" s="312"/>
    </row>
    <row r="80" spans="1:19" ht="195.75" customHeight="1" x14ac:dyDescent="0.2">
      <c r="A80" s="319" t="s">
        <v>237</v>
      </c>
      <c r="B80" s="15" t="s">
        <v>238</v>
      </c>
      <c r="C80" s="1120" t="s">
        <v>76</v>
      </c>
      <c r="D80" s="1120" t="s">
        <v>30</v>
      </c>
      <c r="E80" s="313" t="s">
        <v>239</v>
      </c>
      <c r="F80" s="1120" t="s">
        <v>136</v>
      </c>
      <c r="G80" s="1128"/>
      <c r="H80" s="87">
        <v>6420</v>
      </c>
      <c r="I80" s="1123" t="s">
        <v>33</v>
      </c>
      <c r="J80" s="1174">
        <f>IF(I80="USD",H80*G80,H80*G80*1.3)</f>
        <v>0</v>
      </c>
      <c r="K80" s="1125" t="s">
        <v>82</v>
      </c>
      <c r="L80" s="18">
        <v>6</v>
      </c>
      <c r="M80" s="1126">
        <v>42</v>
      </c>
      <c r="N80" s="1126">
        <v>41</v>
      </c>
      <c r="O80" s="1126">
        <v>32</v>
      </c>
      <c r="P80" s="598">
        <v>5.5104E-2</v>
      </c>
      <c r="Q80" s="911" t="s">
        <v>237</v>
      </c>
      <c r="R80" s="315">
        <v>90279050</v>
      </c>
      <c r="S80" s="909" t="s">
        <v>240</v>
      </c>
    </row>
    <row r="81" spans="1:19" ht="206.25" customHeight="1" x14ac:dyDescent="0.2">
      <c r="A81" s="319" t="s">
        <v>241</v>
      </c>
      <c r="B81" s="15" t="s">
        <v>242</v>
      </c>
      <c r="C81" s="1120" t="s">
        <v>76</v>
      </c>
      <c r="D81" s="1120" t="s">
        <v>30</v>
      </c>
      <c r="E81" s="313" t="s">
        <v>243</v>
      </c>
      <c r="F81" s="1137" t="s">
        <v>136</v>
      </c>
      <c r="G81" s="1128"/>
      <c r="H81" s="1175">
        <v>9530</v>
      </c>
      <c r="I81" s="1123" t="s">
        <v>33</v>
      </c>
      <c r="J81" s="1124">
        <f t="shared" ref="J81:J85" si="3">IF(I81="USD",H81*G81,H81*G81*1.3)</f>
        <v>0</v>
      </c>
      <c r="K81" s="1125" t="s">
        <v>82</v>
      </c>
      <c r="L81" s="18">
        <v>8.25</v>
      </c>
      <c r="M81" s="1126">
        <v>42</v>
      </c>
      <c r="N81" s="1126">
        <v>41</v>
      </c>
      <c r="O81" s="1126">
        <v>30</v>
      </c>
      <c r="P81" s="598">
        <v>5.1659999999999998E-2</v>
      </c>
      <c r="Q81" s="17" t="s">
        <v>241</v>
      </c>
      <c r="R81" s="315">
        <v>90279050</v>
      </c>
      <c r="S81" s="909" t="s">
        <v>240</v>
      </c>
    </row>
    <row r="82" spans="1:19" ht="204.75" customHeight="1" x14ac:dyDescent="0.2">
      <c r="A82" s="319" t="s">
        <v>244</v>
      </c>
      <c r="B82" s="15" t="s">
        <v>245</v>
      </c>
      <c r="C82" s="1120" t="s">
        <v>76</v>
      </c>
      <c r="D82" s="1120" t="s">
        <v>30</v>
      </c>
      <c r="E82" s="313" t="s">
        <v>246</v>
      </c>
      <c r="F82" s="1137" t="s">
        <v>136</v>
      </c>
      <c r="G82" s="1128"/>
      <c r="H82" s="1175">
        <v>9780</v>
      </c>
      <c r="I82" s="1123" t="s">
        <v>33</v>
      </c>
      <c r="J82" s="1124">
        <f t="shared" si="3"/>
        <v>0</v>
      </c>
      <c r="K82" s="1125" t="s">
        <v>82</v>
      </c>
      <c r="L82" s="18">
        <v>9.75</v>
      </c>
      <c r="M82" s="1126">
        <v>42</v>
      </c>
      <c r="N82" s="1126">
        <v>42</v>
      </c>
      <c r="O82" s="1126">
        <v>42</v>
      </c>
      <c r="P82" s="598">
        <v>7.4088000000000001E-2</v>
      </c>
      <c r="Q82" s="17" t="s">
        <v>244</v>
      </c>
      <c r="R82" s="315">
        <v>90279050</v>
      </c>
      <c r="S82" s="909" t="s">
        <v>240</v>
      </c>
    </row>
    <row r="83" spans="1:19" ht="201" customHeight="1" x14ac:dyDescent="0.2">
      <c r="A83" s="319" t="s">
        <v>247</v>
      </c>
      <c r="B83" s="15" t="s">
        <v>248</v>
      </c>
      <c r="C83" s="1120" t="s">
        <v>76</v>
      </c>
      <c r="D83" s="1120" t="s">
        <v>30</v>
      </c>
      <c r="E83" s="313" t="s">
        <v>249</v>
      </c>
      <c r="F83" s="1137" t="s">
        <v>136</v>
      </c>
      <c r="G83" s="1128"/>
      <c r="H83" s="1175">
        <v>16200</v>
      </c>
      <c r="I83" s="1123" t="s">
        <v>33</v>
      </c>
      <c r="J83" s="1124">
        <f t="shared" si="3"/>
        <v>0</v>
      </c>
      <c r="K83" s="1125" t="s">
        <v>82</v>
      </c>
      <c r="L83" s="18">
        <v>13</v>
      </c>
      <c r="M83" s="1126">
        <v>42</v>
      </c>
      <c r="N83" s="1126">
        <v>41</v>
      </c>
      <c r="O83" s="1126">
        <v>42</v>
      </c>
      <c r="P83" s="598">
        <v>7.2323999999999999E-2</v>
      </c>
      <c r="Q83" s="17" t="s">
        <v>247</v>
      </c>
      <c r="R83" s="315">
        <v>90279050</v>
      </c>
      <c r="S83" s="909" t="s">
        <v>240</v>
      </c>
    </row>
    <row r="84" spans="1:19" ht="207.75" customHeight="1" x14ac:dyDescent="0.2">
      <c r="A84" s="319" t="s">
        <v>250</v>
      </c>
      <c r="B84" s="15" t="s">
        <v>251</v>
      </c>
      <c r="C84" s="1120" t="s">
        <v>76</v>
      </c>
      <c r="D84" s="1120" t="s">
        <v>30</v>
      </c>
      <c r="E84" s="313" t="s">
        <v>252</v>
      </c>
      <c r="F84" s="1137" t="s">
        <v>136</v>
      </c>
      <c r="G84" s="1128"/>
      <c r="H84" s="1175">
        <v>40600</v>
      </c>
      <c r="I84" s="1123" t="s">
        <v>33</v>
      </c>
      <c r="J84" s="1124">
        <f t="shared" si="3"/>
        <v>0</v>
      </c>
      <c r="K84" s="1125" t="s">
        <v>82</v>
      </c>
      <c r="L84" s="18">
        <v>76.5</v>
      </c>
      <c r="M84" s="1126">
        <v>84</v>
      </c>
      <c r="N84" s="1126">
        <v>71</v>
      </c>
      <c r="O84" s="1126">
        <v>103</v>
      </c>
      <c r="P84" s="598">
        <v>0.61429199999999995</v>
      </c>
      <c r="Q84" s="17" t="s">
        <v>250</v>
      </c>
      <c r="R84" s="315">
        <v>90279050</v>
      </c>
      <c r="S84" s="909" t="s">
        <v>240</v>
      </c>
    </row>
    <row r="85" spans="1:19" ht="208.5" customHeight="1" x14ac:dyDescent="0.2">
      <c r="A85" s="319" t="s">
        <v>253</v>
      </c>
      <c r="B85" s="15" t="s">
        <v>254</v>
      </c>
      <c r="C85" s="1120" t="s">
        <v>76</v>
      </c>
      <c r="D85" s="1120" t="s">
        <v>30</v>
      </c>
      <c r="E85" s="314" t="s">
        <v>255</v>
      </c>
      <c r="F85" s="1137" t="s">
        <v>136</v>
      </c>
      <c r="G85" s="1128"/>
      <c r="H85" s="1176">
        <v>69450</v>
      </c>
      <c r="I85" s="1141" t="s">
        <v>33</v>
      </c>
      <c r="J85" s="1150">
        <f t="shared" si="3"/>
        <v>0</v>
      </c>
      <c r="K85" s="1151" t="s">
        <v>82</v>
      </c>
      <c r="L85" s="316">
        <v>89</v>
      </c>
      <c r="M85" s="1153">
        <v>84</v>
      </c>
      <c r="N85" s="1153">
        <v>71</v>
      </c>
      <c r="O85" s="1153">
        <v>101</v>
      </c>
      <c r="P85" s="605">
        <v>0.60236400000000001</v>
      </c>
      <c r="Q85" s="323" t="s">
        <v>253</v>
      </c>
      <c r="R85" s="317">
        <v>90279050</v>
      </c>
      <c r="S85" s="910" t="s">
        <v>240</v>
      </c>
    </row>
    <row r="86" spans="1:19" ht="296.25" customHeight="1" thickBot="1" x14ac:dyDescent="0.25">
      <c r="A86" s="319" t="s">
        <v>256</v>
      </c>
      <c r="B86" s="15" t="s">
        <v>257</v>
      </c>
      <c r="C86" s="1149" t="s">
        <v>76</v>
      </c>
      <c r="D86" s="1149" t="s">
        <v>30</v>
      </c>
      <c r="E86" s="15" t="s">
        <v>258</v>
      </c>
      <c r="F86" s="1137" t="s">
        <v>136</v>
      </c>
      <c r="G86" s="1128"/>
      <c r="H86" s="554">
        <v>75</v>
      </c>
      <c r="I86" s="1123" t="s">
        <v>33</v>
      </c>
      <c r="J86" s="1177">
        <f t="shared" ref="J86" si="4">IF(I86="USD",H86*G86,H86*G86*1.3)</f>
        <v>0</v>
      </c>
      <c r="K86" s="1178" t="s">
        <v>259</v>
      </c>
      <c r="L86" s="17">
        <v>5</v>
      </c>
      <c r="M86" s="1157">
        <v>41</v>
      </c>
      <c r="N86" s="1157">
        <v>39</v>
      </c>
      <c r="O86" s="1157">
        <v>29</v>
      </c>
      <c r="P86" s="661">
        <v>4.6371000000000002E-2</v>
      </c>
      <c r="Q86" s="908" t="s">
        <v>256</v>
      </c>
      <c r="R86" s="362">
        <v>90275090</v>
      </c>
      <c r="S86" s="1056" t="s">
        <v>46</v>
      </c>
    </row>
    <row r="87" spans="1:19" ht="39.950000000000003" customHeight="1" thickBot="1" x14ac:dyDescent="0.25">
      <c r="A87" s="217" t="s">
        <v>260</v>
      </c>
      <c r="B87" s="218"/>
      <c r="C87" s="219"/>
      <c r="D87" s="219"/>
      <c r="E87" s="218"/>
      <c r="F87" s="220"/>
      <c r="G87" s="223"/>
      <c r="H87" s="723"/>
      <c r="I87" s="219"/>
      <c r="J87" s="219"/>
      <c r="K87" s="218"/>
      <c r="L87" s="219"/>
      <c r="M87" s="222"/>
      <c r="N87" s="222"/>
      <c r="O87" s="222"/>
      <c r="P87" s="601"/>
      <c r="Q87" s="220"/>
      <c r="R87" s="220"/>
      <c r="S87" s="312"/>
    </row>
    <row r="88" spans="1:19" ht="165.75" customHeight="1" x14ac:dyDescent="0.2">
      <c r="A88" s="1127" t="s">
        <v>261</v>
      </c>
      <c r="B88" s="1179" t="s">
        <v>262</v>
      </c>
      <c r="C88" s="1149" t="s">
        <v>58</v>
      </c>
      <c r="D88" s="1149" t="s">
        <v>263</v>
      </c>
      <c r="E88" s="1179" t="s">
        <v>264</v>
      </c>
      <c r="F88" s="1137" t="s">
        <v>136</v>
      </c>
      <c r="G88" s="1128"/>
      <c r="H88" s="735">
        <v>398.5</v>
      </c>
      <c r="I88" s="736" t="s">
        <v>33</v>
      </c>
      <c r="J88" s="1170">
        <f>IF(I88="USD",H88*G88,H88*G88*1.3)</f>
        <v>0</v>
      </c>
      <c r="K88" s="1180" t="s">
        <v>265</v>
      </c>
      <c r="L88" s="1181">
        <v>3.35</v>
      </c>
      <c r="M88" s="1182">
        <v>32.5</v>
      </c>
      <c r="N88" s="1182">
        <v>25</v>
      </c>
      <c r="O88" s="1182">
        <v>18</v>
      </c>
      <c r="P88" s="1183">
        <v>0.01</v>
      </c>
      <c r="Q88" s="1184" t="s">
        <v>261</v>
      </c>
      <c r="R88" s="1139">
        <v>3822900090</v>
      </c>
      <c r="S88" s="786" t="s">
        <v>266</v>
      </c>
    </row>
    <row r="89" spans="1:19" ht="127.5" customHeight="1" thickBot="1" x14ac:dyDescent="0.25">
      <c r="A89" s="372" t="s">
        <v>267</v>
      </c>
      <c r="B89" s="314" t="s">
        <v>268</v>
      </c>
      <c r="C89" s="1005" t="s">
        <v>269</v>
      </c>
      <c r="D89" s="1143" t="s">
        <v>270</v>
      </c>
      <c r="E89" s="314" t="s">
        <v>271</v>
      </c>
      <c r="F89" s="1145" t="s">
        <v>136</v>
      </c>
      <c r="G89" s="1128"/>
      <c r="H89" s="1185">
        <v>149</v>
      </c>
      <c r="I89" s="1146" t="s">
        <v>33</v>
      </c>
      <c r="J89" s="1147">
        <f>IF(I89="USD",H89*G89,H89*G89*1.3)</f>
        <v>0</v>
      </c>
      <c r="K89" s="1180" t="s">
        <v>265</v>
      </c>
      <c r="L89" s="1186">
        <v>0.7</v>
      </c>
      <c r="M89" s="1187">
        <v>16</v>
      </c>
      <c r="N89" s="1187">
        <v>24</v>
      </c>
      <c r="O89" s="1187">
        <v>7</v>
      </c>
      <c r="P89" s="787">
        <v>3.0000000000000001E-3</v>
      </c>
      <c r="Q89" s="788" t="s">
        <v>267</v>
      </c>
      <c r="R89" s="789">
        <v>3822900090</v>
      </c>
      <c r="S89" s="790" t="s">
        <v>272</v>
      </c>
    </row>
    <row r="90" spans="1:19" s="65" customFormat="1" ht="42.75" customHeight="1" thickBot="1" x14ac:dyDescent="0.25">
      <c r="A90" s="217" t="s">
        <v>273</v>
      </c>
      <c r="B90" s="224"/>
      <c r="C90" s="225"/>
      <c r="D90" s="225"/>
      <c r="E90" s="224"/>
      <c r="F90" s="226"/>
      <c r="G90" s="227"/>
      <c r="H90" s="723"/>
      <c r="I90" s="225"/>
      <c r="J90" s="225"/>
      <c r="K90" s="224"/>
      <c r="L90" s="225"/>
      <c r="M90" s="231"/>
      <c r="N90" s="231"/>
      <c r="O90" s="231"/>
      <c r="P90" s="603"/>
      <c r="Q90" s="226"/>
      <c r="R90" s="226"/>
      <c r="S90" s="312"/>
    </row>
    <row r="91" spans="1:19" ht="150" x14ac:dyDescent="0.2">
      <c r="A91" s="1078" t="s">
        <v>274</v>
      </c>
      <c r="B91" s="1188" t="s">
        <v>275</v>
      </c>
      <c r="C91" s="1189" t="s">
        <v>76</v>
      </c>
      <c r="D91" s="51" t="s">
        <v>30</v>
      </c>
      <c r="E91" s="1190" t="s">
        <v>276</v>
      </c>
      <c r="F91" s="49" t="s">
        <v>136</v>
      </c>
      <c r="G91" s="1128"/>
      <c r="H91" s="781">
        <v>1960</v>
      </c>
      <c r="I91" s="736" t="s">
        <v>33</v>
      </c>
      <c r="J91" s="1170">
        <f>IF(I91="USD",H91*G91,H91*G91*1.3)</f>
        <v>0</v>
      </c>
      <c r="K91" s="1191" t="s">
        <v>259</v>
      </c>
      <c r="L91" s="1192">
        <v>6</v>
      </c>
      <c r="M91" s="1192">
        <v>39</v>
      </c>
      <c r="N91" s="1192">
        <v>41</v>
      </c>
      <c r="O91" s="1192">
        <v>28</v>
      </c>
      <c r="P91" s="1193">
        <f>0.39*0.41*0.28</f>
        <v>4.4771999999999999E-2</v>
      </c>
      <c r="Q91" s="1053" t="s">
        <v>274</v>
      </c>
      <c r="R91" s="379">
        <v>9027900000</v>
      </c>
      <c r="S91" s="747" t="s">
        <v>46</v>
      </c>
    </row>
    <row r="92" spans="1:19" ht="150" x14ac:dyDescent="0.2">
      <c r="A92" s="1194" t="s">
        <v>277</v>
      </c>
      <c r="B92" s="1188" t="s">
        <v>278</v>
      </c>
      <c r="C92" s="1189" t="s">
        <v>76</v>
      </c>
      <c r="D92" s="51" t="s">
        <v>30</v>
      </c>
      <c r="E92" s="1190" t="s">
        <v>279</v>
      </c>
      <c r="F92" s="49" t="s">
        <v>136</v>
      </c>
      <c r="G92" s="1128"/>
      <c r="H92" s="781">
        <v>3920</v>
      </c>
      <c r="I92" s="782" t="s">
        <v>33</v>
      </c>
      <c r="J92" s="768">
        <f t="shared" ref="J92" si="5">IF(I92="USD",H92*G92,H92*G92*1.3)</f>
        <v>0</v>
      </c>
      <c r="K92" s="1180" t="s">
        <v>259</v>
      </c>
      <c r="L92" s="1195">
        <v>10.5</v>
      </c>
      <c r="M92" s="1195">
        <v>39</v>
      </c>
      <c r="N92" s="1195">
        <v>41</v>
      </c>
      <c r="O92" s="1195">
        <v>57</v>
      </c>
      <c r="P92" s="1196">
        <f>0.39*0.41*0.57</f>
        <v>9.1142999999999988E-2</v>
      </c>
      <c r="Q92" s="1197" t="s">
        <v>277</v>
      </c>
      <c r="R92" s="379" t="s">
        <v>280</v>
      </c>
      <c r="S92" s="747" t="s">
        <v>46</v>
      </c>
    </row>
    <row r="93" spans="1:19" ht="110.25" x14ac:dyDescent="0.2">
      <c r="A93" s="113" t="s">
        <v>281</v>
      </c>
      <c r="B93" s="506" t="s">
        <v>282</v>
      </c>
      <c r="C93" s="51" t="s">
        <v>269</v>
      </c>
      <c r="D93" s="51" t="s">
        <v>112</v>
      </c>
      <c r="E93" s="99" t="s">
        <v>283</v>
      </c>
      <c r="F93" s="49" t="s">
        <v>136</v>
      </c>
      <c r="G93" s="1128"/>
      <c r="H93" s="781">
        <v>450</v>
      </c>
      <c r="I93" s="782" t="s">
        <v>33</v>
      </c>
      <c r="J93" s="768">
        <f t="shared" ref="J93" si="6">IF(I93="USD",H93*G93,H93*G93*1.3)</f>
        <v>0</v>
      </c>
      <c r="K93" s="1198" t="s">
        <v>265</v>
      </c>
      <c r="L93" s="1186">
        <v>0.9</v>
      </c>
      <c r="M93" s="1187">
        <v>37</v>
      </c>
      <c r="N93" s="1187">
        <v>27</v>
      </c>
      <c r="O93" s="1187">
        <v>19</v>
      </c>
      <c r="P93" s="1199">
        <v>1.8981000000000001E-2</v>
      </c>
      <c r="Q93" s="1200" t="s">
        <v>281</v>
      </c>
      <c r="R93" s="1139">
        <v>3822900000</v>
      </c>
      <c r="S93" s="275" t="s">
        <v>284</v>
      </c>
    </row>
    <row r="94" spans="1:19" ht="75" x14ac:dyDescent="0.2">
      <c r="A94" s="643" t="s">
        <v>285</v>
      </c>
      <c r="B94" s="16" t="s">
        <v>286</v>
      </c>
      <c r="C94" s="1149" t="s">
        <v>76</v>
      </c>
      <c r="D94" s="1149" t="s">
        <v>30</v>
      </c>
      <c r="E94" s="15" t="s">
        <v>287</v>
      </c>
      <c r="F94" s="1137" t="s">
        <v>136</v>
      </c>
      <c r="G94" s="1128"/>
      <c r="H94" s="555">
        <v>1325</v>
      </c>
      <c r="I94" s="1201" t="s">
        <v>33</v>
      </c>
      <c r="J94" s="1202">
        <f t="shared" ref="J94:J95" si="7">IF(I94="USD",H94*G94,H94*G94*1.3)</f>
        <v>0</v>
      </c>
      <c r="K94" s="1180" t="s">
        <v>259</v>
      </c>
      <c r="L94" s="779">
        <v>6.9</v>
      </c>
      <c r="M94" s="1182">
        <v>53</v>
      </c>
      <c r="N94" s="1182">
        <v>39</v>
      </c>
      <c r="O94" s="1182">
        <v>21</v>
      </c>
      <c r="P94" s="1047">
        <v>4.3400000000000001E-2</v>
      </c>
      <c r="Q94" s="1057" t="s">
        <v>285</v>
      </c>
      <c r="R94" s="780">
        <v>8471500000</v>
      </c>
      <c r="S94" s="749" t="s">
        <v>46</v>
      </c>
    </row>
    <row r="95" spans="1:19" ht="75" x14ac:dyDescent="0.2">
      <c r="A95" s="643" t="s">
        <v>288</v>
      </c>
      <c r="B95" s="16" t="s">
        <v>289</v>
      </c>
      <c r="C95" s="1149" t="s">
        <v>76</v>
      </c>
      <c r="D95" s="1149" t="s">
        <v>30</v>
      </c>
      <c r="E95" s="15" t="s">
        <v>290</v>
      </c>
      <c r="F95" s="1137" t="s">
        <v>136</v>
      </c>
      <c r="G95" s="1128"/>
      <c r="H95" s="554">
        <v>1780</v>
      </c>
      <c r="I95" s="1203" t="s">
        <v>33</v>
      </c>
      <c r="J95" s="1204">
        <f t="shared" si="7"/>
        <v>0</v>
      </c>
      <c r="K95" s="1205" t="s">
        <v>259</v>
      </c>
      <c r="L95" s="1050">
        <v>3.5</v>
      </c>
      <c r="M95" s="1206">
        <v>52</v>
      </c>
      <c r="N95" s="1206">
        <v>34</v>
      </c>
      <c r="O95" s="1206">
        <v>25</v>
      </c>
      <c r="P95" s="1051">
        <v>4.4200000000000003E-2</v>
      </c>
      <c r="Q95" s="1052" t="s">
        <v>288</v>
      </c>
      <c r="R95" s="780">
        <v>8471500000</v>
      </c>
      <c r="S95" s="749" t="s">
        <v>46</v>
      </c>
    </row>
    <row r="96" spans="1:19" ht="59.25" customHeight="1" x14ac:dyDescent="0.2">
      <c r="A96" s="109" t="s">
        <v>291</v>
      </c>
      <c r="B96" s="55" t="s">
        <v>292</v>
      </c>
      <c r="C96" s="39" t="s">
        <v>76</v>
      </c>
      <c r="D96" s="39" t="s">
        <v>30</v>
      </c>
      <c r="E96" s="96" t="s">
        <v>293</v>
      </c>
      <c r="F96" s="49" t="s">
        <v>136</v>
      </c>
      <c r="G96" s="1128"/>
      <c r="H96" s="40">
        <v>350</v>
      </c>
      <c r="I96" s="58" t="s">
        <v>33</v>
      </c>
      <c r="J96" s="41">
        <f t="shared" ref="J96:J102" si="8">IF(I96="USD",H96*G96,H96*G96*1.3)</f>
        <v>0</v>
      </c>
      <c r="K96" s="42" t="s">
        <v>82</v>
      </c>
      <c r="L96" s="43">
        <v>0.1</v>
      </c>
      <c r="M96" s="44">
        <v>10</v>
      </c>
      <c r="N96" s="44">
        <v>6</v>
      </c>
      <c r="O96" s="44">
        <v>2</v>
      </c>
      <c r="P96" s="1046">
        <v>1.2E-4</v>
      </c>
      <c r="Q96" s="83" t="s">
        <v>291</v>
      </c>
      <c r="R96" s="81" t="s">
        <v>294</v>
      </c>
      <c r="S96" s="747" t="s">
        <v>46</v>
      </c>
    </row>
    <row r="97" spans="1:19" ht="81" customHeight="1" x14ac:dyDescent="0.2">
      <c r="A97" s="1079" t="s">
        <v>295</v>
      </c>
      <c r="B97" s="1042" t="s">
        <v>296</v>
      </c>
      <c r="C97" s="39" t="s">
        <v>76</v>
      </c>
      <c r="D97" s="51" t="s">
        <v>30</v>
      </c>
      <c r="E97" s="1190" t="s">
        <v>297</v>
      </c>
      <c r="F97" s="49" t="s">
        <v>136</v>
      </c>
      <c r="G97" s="1128"/>
      <c r="H97" s="1048">
        <v>644</v>
      </c>
      <c r="I97" s="94" t="s">
        <v>33</v>
      </c>
      <c r="J97" s="77">
        <f t="shared" si="8"/>
        <v>0</v>
      </c>
      <c r="K97" s="78" t="s">
        <v>82</v>
      </c>
      <c r="L97" s="1049">
        <v>1.98</v>
      </c>
      <c r="M97" s="1207">
        <v>16.5</v>
      </c>
      <c r="N97" s="1207">
        <v>6.7</v>
      </c>
      <c r="O97" s="1207">
        <v>9.8000000000000007</v>
      </c>
      <c r="P97" s="1196">
        <f>0.165*0.67*0.98</f>
        <v>0.108339</v>
      </c>
      <c r="Q97" s="1043" t="s">
        <v>295</v>
      </c>
      <c r="R97" s="379">
        <v>84716000</v>
      </c>
      <c r="S97" s="748" t="s">
        <v>46</v>
      </c>
    </row>
    <row r="98" spans="1:19" ht="59.25" customHeight="1" x14ac:dyDescent="0.2">
      <c r="A98" s="1080" t="s">
        <v>298</v>
      </c>
      <c r="B98" s="1042" t="s">
        <v>299</v>
      </c>
      <c r="C98" s="39" t="s">
        <v>76</v>
      </c>
      <c r="D98" s="39" t="s">
        <v>30</v>
      </c>
      <c r="E98" s="1190" t="s">
        <v>300</v>
      </c>
      <c r="F98" s="49" t="s">
        <v>136</v>
      </c>
      <c r="G98" s="1128"/>
      <c r="H98" s="40">
        <v>927</v>
      </c>
      <c r="I98" s="58" t="s">
        <v>33</v>
      </c>
      <c r="J98" s="41">
        <f t="shared" si="8"/>
        <v>0</v>
      </c>
      <c r="K98" s="42" t="s">
        <v>82</v>
      </c>
      <c r="L98" s="1195">
        <v>1</v>
      </c>
      <c r="M98" s="1195">
        <v>39</v>
      </c>
      <c r="N98" s="1195">
        <v>41</v>
      </c>
      <c r="O98" s="1195">
        <v>15</v>
      </c>
      <c r="P98" s="1196">
        <f>0.39*0.41*0.15</f>
        <v>2.3984999999999996E-2</v>
      </c>
      <c r="Q98" s="1043" t="s">
        <v>298</v>
      </c>
      <c r="R98" s="379">
        <v>9027900000</v>
      </c>
      <c r="S98" s="747" t="s">
        <v>46</v>
      </c>
    </row>
    <row r="99" spans="1:19" ht="142.5" customHeight="1" x14ac:dyDescent="0.2">
      <c r="A99" s="113" t="s">
        <v>301</v>
      </c>
      <c r="B99" s="137" t="s">
        <v>302</v>
      </c>
      <c r="C99" s="51" t="s">
        <v>76</v>
      </c>
      <c r="D99" s="51" t="s">
        <v>30</v>
      </c>
      <c r="E99" s="54" t="s">
        <v>303</v>
      </c>
      <c r="F99" s="49" t="s">
        <v>136</v>
      </c>
      <c r="G99" s="1132"/>
      <c r="H99" s="52">
        <v>900</v>
      </c>
      <c r="I99" s="94" t="s">
        <v>33</v>
      </c>
      <c r="J99" s="77">
        <f t="shared" si="8"/>
        <v>0</v>
      </c>
      <c r="K99" s="78" t="s">
        <v>82</v>
      </c>
      <c r="L99" s="79">
        <v>2.5</v>
      </c>
      <c r="M99" s="100">
        <v>36</v>
      </c>
      <c r="N99" s="100">
        <v>36</v>
      </c>
      <c r="O99" s="100">
        <v>20</v>
      </c>
      <c r="P99" s="1045">
        <v>2.5919999999999999E-2</v>
      </c>
      <c r="Q99" s="717" t="s">
        <v>301</v>
      </c>
      <c r="R99" s="267" t="s">
        <v>294</v>
      </c>
      <c r="S99" s="748" t="s">
        <v>46</v>
      </c>
    </row>
    <row r="100" spans="1:19" ht="47.25" customHeight="1" x14ac:dyDescent="0.2">
      <c r="A100" s="150" t="s">
        <v>304</v>
      </c>
      <c r="B100" s="137" t="s">
        <v>305</v>
      </c>
      <c r="C100" s="39" t="s">
        <v>76</v>
      </c>
      <c r="D100" s="51" t="s">
        <v>30</v>
      </c>
      <c r="E100" s="54" t="s">
        <v>305</v>
      </c>
      <c r="F100" s="49" t="s">
        <v>136</v>
      </c>
      <c r="G100" s="1128"/>
      <c r="H100" s="722">
        <v>3360</v>
      </c>
      <c r="I100" s="767" t="s">
        <v>33</v>
      </c>
      <c r="J100" s="768">
        <f t="shared" si="8"/>
        <v>0</v>
      </c>
      <c r="K100" s="117" t="s">
        <v>82</v>
      </c>
      <c r="L100" s="161">
        <v>2.5</v>
      </c>
      <c r="M100" s="783">
        <v>36</v>
      </c>
      <c r="N100" s="783">
        <v>36</v>
      </c>
      <c r="O100" s="783">
        <v>20</v>
      </c>
      <c r="P100" s="764">
        <v>2.5919999999999999E-2</v>
      </c>
      <c r="Q100" s="766" t="s">
        <v>304</v>
      </c>
      <c r="R100" s="152" t="s">
        <v>294</v>
      </c>
      <c r="S100" s="785" t="s">
        <v>46</v>
      </c>
    </row>
    <row r="101" spans="1:19" ht="158.25" customHeight="1" x14ac:dyDescent="0.2">
      <c r="A101" s="1080" t="s">
        <v>306</v>
      </c>
      <c r="B101" s="1042" t="s">
        <v>307</v>
      </c>
      <c r="C101" s="46" t="s">
        <v>76</v>
      </c>
      <c r="D101" s="51" t="s">
        <v>30</v>
      </c>
      <c r="E101" s="1208" t="s">
        <v>308</v>
      </c>
      <c r="F101" s="49" t="s">
        <v>136</v>
      </c>
      <c r="G101" s="1128"/>
      <c r="H101" s="722">
        <v>1400</v>
      </c>
      <c r="I101" s="94" t="s">
        <v>33</v>
      </c>
      <c r="J101" s="41">
        <f t="shared" si="8"/>
        <v>0</v>
      </c>
      <c r="K101" s="78" t="s">
        <v>82</v>
      </c>
      <c r="L101" s="1195">
        <v>3</v>
      </c>
      <c r="M101" s="1195">
        <v>39</v>
      </c>
      <c r="N101" s="1195">
        <v>41</v>
      </c>
      <c r="O101" s="1195">
        <v>15</v>
      </c>
      <c r="P101" s="1196">
        <f>0.39*0.41*0.15</f>
        <v>2.3984999999999996E-2</v>
      </c>
      <c r="Q101" s="1043" t="s">
        <v>306</v>
      </c>
      <c r="R101" s="379">
        <v>9027900000</v>
      </c>
      <c r="S101" s="748" t="s">
        <v>46</v>
      </c>
    </row>
    <row r="102" spans="1:19" ht="153.75" customHeight="1" thickBot="1" x14ac:dyDescent="0.25">
      <c r="A102" s="1041" t="s">
        <v>309</v>
      </c>
      <c r="B102" s="340" t="s">
        <v>310</v>
      </c>
      <c r="C102" s="1149" t="s">
        <v>76</v>
      </c>
      <c r="D102" s="1149" t="s">
        <v>30</v>
      </c>
      <c r="E102" s="15" t="s">
        <v>311</v>
      </c>
      <c r="F102" s="1137" t="s">
        <v>136</v>
      </c>
      <c r="G102" s="1209"/>
      <c r="H102" s="555">
        <v>3860</v>
      </c>
      <c r="I102" s="1141" t="s">
        <v>33</v>
      </c>
      <c r="J102" s="1150">
        <f t="shared" si="8"/>
        <v>0</v>
      </c>
      <c r="K102" s="1166" t="s">
        <v>259</v>
      </c>
      <c r="L102" s="1054">
        <v>2.4</v>
      </c>
      <c r="M102" s="1168">
        <v>40</v>
      </c>
      <c r="N102" s="1168">
        <v>38</v>
      </c>
      <c r="O102" s="1168">
        <v>15</v>
      </c>
      <c r="P102" s="1055">
        <v>2.2800000000000001E-2</v>
      </c>
      <c r="Q102" s="1044" t="s">
        <v>309</v>
      </c>
      <c r="R102" s="355">
        <v>90275090</v>
      </c>
      <c r="S102" s="746" t="s">
        <v>46</v>
      </c>
    </row>
    <row r="103" spans="1:19" ht="39.950000000000003" customHeight="1" thickBot="1" x14ac:dyDescent="0.25">
      <c r="A103" s="217" t="s">
        <v>312</v>
      </c>
      <c r="B103" s="218"/>
      <c r="C103" s="219"/>
      <c r="D103" s="219"/>
      <c r="E103" s="218"/>
      <c r="F103" s="220"/>
      <c r="G103" s="223"/>
      <c r="H103" s="723"/>
      <c r="I103" s="219"/>
      <c r="J103" s="219"/>
      <c r="K103" s="218"/>
      <c r="L103" s="219"/>
      <c r="M103" s="222"/>
      <c r="N103" s="222"/>
      <c r="O103" s="222"/>
      <c r="P103" s="601"/>
      <c r="Q103" s="220"/>
      <c r="R103" s="220"/>
      <c r="S103" s="312"/>
    </row>
    <row r="104" spans="1:19" ht="189" x14ac:dyDescent="0.2">
      <c r="A104" s="421" t="s">
        <v>313</v>
      </c>
      <c r="B104" s="66" t="s">
        <v>314</v>
      </c>
      <c r="C104" s="67" t="s">
        <v>76</v>
      </c>
      <c r="D104" s="67" t="s">
        <v>30</v>
      </c>
      <c r="E104" s="1065" t="s">
        <v>315</v>
      </c>
      <c r="F104" s="496" t="s">
        <v>136</v>
      </c>
      <c r="G104" s="1128"/>
      <c r="H104" s="555">
        <v>1250</v>
      </c>
      <c r="I104" s="760" t="s">
        <v>33</v>
      </c>
      <c r="J104" s="559">
        <f t="shared" ref="J104:J116" si="9">IF(I104="USD",H104*G104,H104*G104*1.3)</f>
        <v>0</v>
      </c>
      <c r="K104" s="117" t="s">
        <v>90</v>
      </c>
      <c r="L104" s="161" t="s">
        <v>30</v>
      </c>
      <c r="M104" s="161" t="s">
        <v>30</v>
      </c>
      <c r="N104" s="161" t="s">
        <v>30</v>
      </c>
      <c r="O104" s="161" t="s">
        <v>30</v>
      </c>
      <c r="P104" s="764" t="s">
        <v>30</v>
      </c>
      <c r="Q104" s="766" t="s">
        <v>313</v>
      </c>
      <c r="R104" s="152" t="s">
        <v>30</v>
      </c>
      <c r="S104" s="750" t="s">
        <v>46</v>
      </c>
    </row>
    <row r="105" spans="1:19" ht="189" x14ac:dyDescent="0.2">
      <c r="A105" s="109" t="s">
        <v>316</v>
      </c>
      <c r="B105" s="36" t="s">
        <v>317</v>
      </c>
      <c r="C105" s="37" t="s">
        <v>76</v>
      </c>
      <c r="D105" s="37" t="s">
        <v>30</v>
      </c>
      <c r="E105" s="106" t="s">
        <v>318</v>
      </c>
      <c r="F105" s="494" t="s">
        <v>136</v>
      </c>
      <c r="G105" s="1128"/>
      <c r="H105" s="555">
        <v>1896</v>
      </c>
      <c r="I105" s="760" t="s">
        <v>33</v>
      </c>
      <c r="J105" s="559">
        <f t="shared" si="9"/>
        <v>0</v>
      </c>
      <c r="K105" s="117" t="s">
        <v>90</v>
      </c>
      <c r="L105" s="161" t="s">
        <v>30</v>
      </c>
      <c r="M105" s="161" t="s">
        <v>30</v>
      </c>
      <c r="N105" s="161" t="s">
        <v>30</v>
      </c>
      <c r="O105" s="161" t="s">
        <v>30</v>
      </c>
      <c r="P105" s="764" t="s">
        <v>30</v>
      </c>
      <c r="Q105" s="766" t="s">
        <v>316</v>
      </c>
      <c r="R105" s="152" t="s">
        <v>30</v>
      </c>
      <c r="S105" s="750" t="s">
        <v>46</v>
      </c>
    </row>
    <row r="106" spans="1:19" ht="189" x14ac:dyDescent="0.2">
      <c r="A106" s="109" t="s">
        <v>319</v>
      </c>
      <c r="B106" s="36" t="s">
        <v>320</v>
      </c>
      <c r="C106" s="37" t="s">
        <v>76</v>
      </c>
      <c r="D106" s="37" t="s">
        <v>30</v>
      </c>
      <c r="E106" s="106" t="s">
        <v>321</v>
      </c>
      <c r="F106" s="494" t="s">
        <v>136</v>
      </c>
      <c r="G106" s="1128"/>
      <c r="H106" s="555">
        <v>2898</v>
      </c>
      <c r="I106" s="760" t="s">
        <v>33</v>
      </c>
      <c r="J106" s="559">
        <f t="shared" si="9"/>
        <v>0</v>
      </c>
      <c r="K106" s="117" t="s">
        <v>90</v>
      </c>
      <c r="L106" s="161" t="s">
        <v>30</v>
      </c>
      <c r="M106" s="161" t="s">
        <v>30</v>
      </c>
      <c r="N106" s="161" t="s">
        <v>30</v>
      </c>
      <c r="O106" s="161" t="s">
        <v>30</v>
      </c>
      <c r="P106" s="764" t="s">
        <v>30</v>
      </c>
      <c r="Q106" s="766" t="s">
        <v>319</v>
      </c>
      <c r="R106" s="152" t="s">
        <v>30</v>
      </c>
      <c r="S106" s="750" t="s">
        <v>46</v>
      </c>
    </row>
    <row r="107" spans="1:19" ht="189" x14ac:dyDescent="0.2">
      <c r="A107" s="113" t="s">
        <v>322</v>
      </c>
      <c r="B107" s="48" t="s">
        <v>323</v>
      </c>
      <c r="C107" s="49" t="s">
        <v>76</v>
      </c>
      <c r="D107" s="49" t="s">
        <v>30</v>
      </c>
      <c r="E107" s="754" t="s">
        <v>324</v>
      </c>
      <c r="F107" s="575" t="s">
        <v>136</v>
      </c>
      <c r="G107" s="1210"/>
      <c r="H107" s="722">
        <v>5676</v>
      </c>
      <c r="I107" s="760" t="s">
        <v>33</v>
      </c>
      <c r="J107" s="559">
        <f>IF(I107="USD",H107*G107,H107*G107*1.3)</f>
        <v>0</v>
      </c>
      <c r="K107" s="117" t="s">
        <v>90</v>
      </c>
      <c r="L107" s="161" t="s">
        <v>30</v>
      </c>
      <c r="M107" s="161" t="s">
        <v>30</v>
      </c>
      <c r="N107" s="161" t="s">
        <v>30</v>
      </c>
      <c r="O107" s="161" t="s">
        <v>30</v>
      </c>
      <c r="P107" s="764" t="s">
        <v>30</v>
      </c>
      <c r="Q107" s="765" t="s">
        <v>322</v>
      </c>
      <c r="R107" s="268" t="s">
        <v>30</v>
      </c>
      <c r="S107" s="750" t="s">
        <v>46</v>
      </c>
    </row>
    <row r="108" spans="1:19" ht="204.75" x14ac:dyDescent="0.2">
      <c r="A108" s="109" t="s">
        <v>325</v>
      </c>
      <c r="B108" s="36" t="s">
        <v>326</v>
      </c>
      <c r="C108" s="37" t="s">
        <v>76</v>
      </c>
      <c r="D108" s="37" t="s">
        <v>30</v>
      </c>
      <c r="E108" s="106" t="s">
        <v>327</v>
      </c>
      <c r="F108" s="494" t="s">
        <v>136</v>
      </c>
      <c r="G108" s="1128"/>
      <c r="H108" s="555">
        <v>7800</v>
      </c>
      <c r="I108" s="760" t="s">
        <v>33</v>
      </c>
      <c r="J108" s="559">
        <f t="shared" si="9"/>
        <v>0</v>
      </c>
      <c r="K108" s="117" t="s">
        <v>90</v>
      </c>
      <c r="L108" s="161" t="s">
        <v>30</v>
      </c>
      <c r="M108" s="161" t="s">
        <v>30</v>
      </c>
      <c r="N108" s="161" t="s">
        <v>30</v>
      </c>
      <c r="O108" s="161" t="s">
        <v>30</v>
      </c>
      <c r="P108" s="764" t="s">
        <v>30</v>
      </c>
      <c r="Q108" s="766" t="s">
        <v>325</v>
      </c>
      <c r="R108" s="152" t="s">
        <v>30</v>
      </c>
      <c r="S108" s="750" t="s">
        <v>46</v>
      </c>
    </row>
    <row r="109" spans="1:19" ht="220.5" x14ac:dyDescent="0.2">
      <c r="A109" s="109" t="s">
        <v>328</v>
      </c>
      <c r="B109" s="36" t="s">
        <v>329</v>
      </c>
      <c r="C109" s="37" t="s">
        <v>76</v>
      </c>
      <c r="D109" s="37" t="s">
        <v>30</v>
      </c>
      <c r="E109" s="106" t="s">
        <v>330</v>
      </c>
      <c r="F109" s="494" t="s">
        <v>136</v>
      </c>
      <c r="G109" s="1128"/>
      <c r="H109" s="555">
        <v>3150</v>
      </c>
      <c r="I109" s="760" t="s">
        <v>33</v>
      </c>
      <c r="J109" s="559">
        <f t="shared" si="9"/>
        <v>0</v>
      </c>
      <c r="K109" s="117" t="s">
        <v>90</v>
      </c>
      <c r="L109" s="161" t="s">
        <v>30</v>
      </c>
      <c r="M109" s="161" t="s">
        <v>30</v>
      </c>
      <c r="N109" s="161" t="s">
        <v>30</v>
      </c>
      <c r="O109" s="161" t="s">
        <v>30</v>
      </c>
      <c r="P109" s="764" t="s">
        <v>30</v>
      </c>
      <c r="Q109" s="766" t="s">
        <v>328</v>
      </c>
      <c r="R109" s="494" t="s">
        <v>30</v>
      </c>
      <c r="S109" s="750" t="s">
        <v>46</v>
      </c>
    </row>
    <row r="110" spans="1:19" ht="204.75" x14ac:dyDescent="0.2">
      <c r="A110" s="109" t="s">
        <v>331</v>
      </c>
      <c r="B110" s="36" t="s">
        <v>332</v>
      </c>
      <c r="C110" s="37" t="s">
        <v>76</v>
      </c>
      <c r="D110" s="37" t="s">
        <v>30</v>
      </c>
      <c r="E110" s="755" t="s">
        <v>333</v>
      </c>
      <c r="F110" s="494" t="s">
        <v>136</v>
      </c>
      <c r="G110" s="1128"/>
      <c r="H110" s="555">
        <v>4500</v>
      </c>
      <c r="I110" s="760" t="s">
        <v>33</v>
      </c>
      <c r="J110" s="559">
        <f t="shared" si="9"/>
        <v>0</v>
      </c>
      <c r="K110" s="117" t="s">
        <v>90</v>
      </c>
      <c r="L110" s="161" t="s">
        <v>30</v>
      </c>
      <c r="M110" s="161" t="s">
        <v>30</v>
      </c>
      <c r="N110" s="161" t="s">
        <v>30</v>
      </c>
      <c r="O110" s="161" t="s">
        <v>30</v>
      </c>
      <c r="P110" s="764" t="s">
        <v>30</v>
      </c>
      <c r="Q110" s="766" t="s">
        <v>331</v>
      </c>
      <c r="R110" s="152" t="s">
        <v>30</v>
      </c>
      <c r="S110" s="750" t="s">
        <v>46</v>
      </c>
    </row>
    <row r="111" spans="1:19" ht="204.75" x14ac:dyDescent="0.2">
      <c r="A111" s="109" t="s">
        <v>334</v>
      </c>
      <c r="B111" s="36" t="s">
        <v>335</v>
      </c>
      <c r="C111" s="37" t="s">
        <v>76</v>
      </c>
      <c r="D111" s="37" t="s">
        <v>30</v>
      </c>
      <c r="E111" s="755" t="s">
        <v>336</v>
      </c>
      <c r="F111" s="494" t="s">
        <v>136</v>
      </c>
      <c r="G111" s="1128"/>
      <c r="H111" s="555">
        <v>6840</v>
      </c>
      <c r="I111" s="760" t="s">
        <v>33</v>
      </c>
      <c r="J111" s="559">
        <f t="shared" si="9"/>
        <v>0</v>
      </c>
      <c r="K111" s="117" t="s">
        <v>90</v>
      </c>
      <c r="L111" s="161" t="s">
        <v>30</v>
      </c>
      <c r="M111" s="161" t="s">
        <v>30</v>
      </c>
      <c r="N111" s="161" t="s">
        <v>30</v>
      </c>
      <c r="O111" s="161" t="s">
        <v>30</v>
      </c>
      <c r="P111" s="764" t="s">
        <v>30</v>
      </c>
      <c r="Q111" s="766" t="s">
        <v>334</v>
      </c>
      <c r="R111" s="152" t="s">
        <v>30</v>
      </c>
      <c r="S111" s="750" t="s">
        <v>46</v>
      </c>
    </row>
    <row r="112" spans="1:19" ht="220.5" x14ac:dyDescent="0.2">
      <c r="A112" s="113" t="s">
        <v>337</v>
      </c>
      <c r="B112" s="48" t="s">
        <v>338</v>
      </c>
      <c r="C112" s="49" t="s">
        <v>76</v>
      </c>
      <c r="D112" s="49" t="s">
        <v>30</v>
      </c>
      <c r="E112" s="754" t="s">
        <v>339</v>
      </c>
      <c r="F112" s="575" t="s">
        <v>136</v>
      </c>
      <c r="G112" s="1210"/>
      <c r="H112" s="722">
        <v>13878</v>
      </c>
      <c r="I112" s="760" t="s">
        <v>33</v>
      </c>
      <c r="J112" s="559">
        <f>IF(I112="USD",H112*G112,H112*G112*1.3)</f>
        <v>0</v>
      </c>
      <c r="K112" s="117" t="s">
        <v>90</v>
      </c>
      <c r="L112" s="161" t="s">
        <v>30</v>
      </c>
      <c r="M112" s="161" t="s">
        <v>30</v>
      </c>
      <c r="N112" s="161" t="s">
        <v>30</v>
      </c>
      <c r="O112" s="161" t="s">
        <v>30</v>
      </c>
      <c r="P112" s="764" t="s">
        <v>30</v>
      </c>
      <c r="Q112" s="765" t="s">
        <v>337</v>
      </c>
      <c r="R112" s="268" t="s">
        <v>30</v>
      </c>
      <c r="S112" s="750" t="s">
        <v>46</v>
      </c>
    </row>
    <row r="113" spans="1:19" ht="204.75" x14ac:dyDescent="0.2">
      <c r="A113" s="113" t="s">
        <v>340</v>
      </c>
      <c r="B113" s="36" t="s">
        <v>341</v>
      </c>
      <c r="C113" s="49" t="s">
        <v>76</v>
      </c>
      <c r="D113" s="49" t="s">
        <v>30</v>
      </c>
      <c r="E113" s="754" t="s">
        <v>342</v>
      </c>
      <c r="F113" s="494" t="s">
        <v>136</v>
      </c>
      <c r="G113" s="1128"/>
      <c r="H113" s="722">
        <v>18504</v>
      </c>
      <c r="I113" s="767" t="s">
        <v>33</v>
      </c>
      <c r="J113" s="768">
        <f t="shared" si="9"/>
        <v>0</v>
      </c>
      <c r="K113" s="153" t="s">
        <v>90</v>
      </c>
      <c r="L113" s="769" t="s">
        <v>30</v>
      </c>
      <c r="M113" s="769" t="s">
        <v>30</v>
      </c>
      <c r="N113" s="769" t="s">
        <v>30</v>
      </c>
      <c r="O113" s="769" t="s">
        <v>30</v>
      </c>
      <c r="P113" s="770" t="s">
        <v>30</v>
      </c>
      <c r="Q113" s="765" t="s">
        <v>343</v>
      </c>
      <c r="R113" s="268" t="s">
        <v>30</v>
      </c>
      <c r="S113" s="750" t="s">
        <v>46</v>
      </c>
    </row>
    <row r="114" spans="1:19" ht="220.5" x14ac:dyDescent="0.2">
      <c r="A114" s="109" t="s">
        <v>344</v>
      </c>
      <c r="B114" s="36" t="s">
        <v>345</v>
      </c>
      <c r="C114" s="37" t="s">
        <v>76</v>
      </c>
      <c r="D114" s="37" t="s">
        <v>30</v>
      </c>
      <c r="E114" s="106" t="s">
        <v>346</v>
      </c>
      <c r="F114" s="494" t="s">
        <v>136</v>
      </c>
      <c r="G114" s="1128"/>
      <c r="H114" s="555">
        <v>3400</v>
      </c>
      <c r="I114" s="760" t="s">
        <v>33</v>
      </c>
      <c r="J114" s="768">
        <f t="shared" si="9"/>
        <v>0</v>
      </c>
      <c r="K114" s="117" t="s">
        <v>90</v>
      </c>
      <c r="L114" s="161" t="s">
        <v>30</v>
      </c>
      <c r="M114" s="161" t="s">
        <v>30</v>
      </c>
      <c r="N114" s="161" t="s">
        <v>30</v>
      </c>
      <c r="O114" s="161" t="s">
        <v>30</v>
      </c>
      <c r="P114" s="764" t="s">
        <v>30</v>
      </c>
      <c r="Q114" s="766" t="s">
        <v>344</v>
      </c>
      <c r="R114" s="494" t="s">
        <v>30</v>
      </c>
      <c r="S114" s="750" t="s">
        <v>46</v>
      </c>
    </row>
    <row r="115" spans="1:19" ht="246" customHeight="1" x14ac:dyDescent="0.2">
      <c r="A115" s="109" t="s">
        <v>347</v>
      </c>
      <c r="B115" s="36" t="s">
        <v>348</v>
      </c>
      <c r="C115" s="37" t="s">
        <v>76</v>
      </c>
      <c r="D115" s="37" t="s">
        <v>30</v>
      </c>
      <c r="E115" s="755" t="s">
        <v>349</v>
      </c>
      <c r="F115" s="494" t="s">
        <v>136</v>
      </c>
      <c r="G115" s="1128"/>
      <c r="H115" s="555">
        <v>5184</v>
      </c>
      <c r="I115" s="760" t="s">
        <v>33</v>
      </c>
      <c r="J115" s="559">
        <f t="shared" si="9"/>
        <v>0</v>
      </c>
      <c r="K115" s="117" t="s">
        <v>90</v>
      </c>
      <c r="L115" s="161" t="s">
        <v>30</v>
      </c>
      <c r="M115" s="161" t="s">
        <v>30</v>
      </c>
      <c r="N115" s="161" t="s">
        <v>30</v>
      </c>
      <c r="O115" s="161" t="s">
        <v>30</v>
      </c>
      <c r="P115" s="764" t="s">
        <v>30</v>
      </c>
      <c r="Q115" s="766" t="s">
        <v>347</v>
      </c>
      <c r="R115" s="152" t="s">
        <v>30</v>
      </c>
      <c r="S115" s="750" t="s">
        <v>46</v>
      </c>
    </row>
    <row r="116" spans="1:19" ht="238.5" customHeight="1" x14ac:dyDescent="0.2">
      <c r="A116" s="109" t="s">
        <v>350</v>
      </c>
      <c r="B116" s="36" t="s">
        <v>351</v>
      </c>
      <c r="C116" s="37" t="s">
        <v>76</v>
      </c>
      <c r="D116" s="37" t="s">
        <v>30</v>
      </c>
      <c r="E116" s="755" t="s">
        <v>352</v>
      </c>
      <c r="F116" s="494" t="s">
        <v>136</v>
      </c>
      <c r="G116" s="1128"/>
      <c r="H116" s="555">
        <v>7902</v>
      </c>
      <c r="I116" s="760" t="s">
        <v>33</v>
      </c>
      <c r="J116" s="559">
        <f t="shared" si="9"/>
        <v>0</v>
      </c>
      <c r="K116" s="117" t="s">
        <v>90</v>
      </c>
      <c r="L116" s="161" t="s">
        <v>30</v>
      </c>
      <c r="M116" s="161" t="s">
        <v>30</v>
      </c>
      <c r="N116" s="161" t="s">
        <v>30</v>
      </c>
      <c r="O116" s="161" t="s">
        <v>30</v>
      </c>
      <c r="P116" s="764" t="s">
        <v>30</v>
      </c>
      <c r="Q116" s="766" t="s">
        <v>350</v>
      </c>
      <c r="R116" s="152" t="s">
        <v>30</v>
      </c>
      <c r="S116" s="750" t="s">
        <v>46</v>
      </c>
    </row>
    <row r="117" spans="1:19" ht="246" customHeight="1" x14ac:dyDescent="0.2">
      <c r="A117" s="109" t="s">
        <v>353</v>
      </c>
      <c r="B117" s="36" t="s">
        <v>354</v>
      </c>
      <c r="C117" s="37" t="s">
        <v>76</v>
      </c>
      <c r="D117" s="37" t="s">
        <v>30</v>
      </c>
      <c r="E117" s="755" t="s">
        <v>355</v>
      </c>
      <c r="F117" s="494" t="s">
        <v>136</v>
      </c>
      <c r="G117" s="1209"/>
      <c r="H117" s="555">
        <v>15673</v>
      </c>
      <c r="I117" s="760" t="s">
        <v>33</v>
      </c>
      <c r="J117" s="559">
        <f t="shared" ref="J117" si="10">IF(I117="USD",H117*G117,H117*G117*1.3)</f>
        <v>0</v>
      </c>
      <c r="K117" s="117" t="s">
        <v>90</v>
      </c>
      <c r="L117" s="161" t="s">
        <v>30</v>
      </c>
      <c r="M117" s="161" t="s">
        <v>30</v>
      </c>
      <c r="N117" s="161" t="s">
        <v>30</v>
      </c>
      <c r="O117" s="161" t="s">
        <v>30</v>
      </c>
      <c r="P117" s="764" t="s">
        <v>30</v>
      </c>
      <c r="Q117" s="766" t="s">
        <v>353</v>
      </c>
      <c r="R117" s="152" t="s">
        <v>30</v>
      </c>
      <c r="S117" s="750" t="s">
        <v>46</v>
      </c>
    </row>
    <row r="118" spans="1:19" ht="248.25" customHeight="1" thickBot="1" x14ac:dyDescent="0.25">
      <c r="A118" s="118" t="s">
        <v>356</v>
      </c>
      <c r="B118" s="23" t="s">
        <v>357</v>
      </c>
      <c r="C118" s="27" t="s">
        <v>76</v>
      </c>
      <c r="D118" s="27" t="s">
        <v>30</v>
      </c>
      <c r="E118" s="1058" t="s">
        <v>358</v>
      </c>
      <c r="F118" s="807" t="s">
        <v>136</v>
      </c>
      <c r="G118" s="1132"/>
      <c r="H118" s="771">
        <v>20898</v>
      </c>
      <c r="I118" s="772" t="s">
        <v>33</v>
      </c>
      <c r="J118" s="773">
        <f t="shared" ref="J118" si="11">IF(I118="USD",H118*G118,H118*G118*1.3)</f>
        <v>0</v>
      </c>
      <c r="K118" s="774" t="s">
        <v>90</v>
      </c>
      <c r="L118" s="775" t="s">
        <v>30</v>
      </c>
      <c r="M118" s="775" t="s">
        <v>30</v>
      </c>
      <c r="N118" s="775" t="s">
        <v>30</v>
      </c>
      <c r="O118" s="775" t="s">
        <v>30</v>
      </c>
      <c r="P118" s="776" t="s">
        <v>30</v>
      </c>
      <c r="Q118" s="777" t="s">
        <v>359</v>
      </c>
      <c r="R118" s="778" t="s">
        <v>30</v>
      </c>
      <c r="S118" s="750" t="s">
        <v>46</v>
      </c>
    </row>
    <row r="119" spans="1:19" ht="378.75" customHeight="1" x14ac:dyDescent="0.2">
      <c r="A119" s="421" t="s">
        <v>360</v>
      </c>
      <c r="B119" s="921" t="s">
        <v>361</v>
      </c>
      <c r="C119" s="67" t="s">
        <v>76</v>
      </c>
      <c r="D119" s="67" t="s">
        <v>30</v>
      </c>
      <c r="E119" s="922" t="s">
        <v>362</v>
      </c>
      <c r="F119" s="496" t="s">
        <v>136</v>
      </c>
      <c r="G119" s="1122"/>
      <c r="H119" s="557">
        <v>0.9</v>
      </c>
      <c r="I119" s="756" t="s">
        <v>33</v>
      </c>
      <c r="J119" s="757">
        <f t="shared" ref="J119:J121" si="12">IF(I119="USD",H119*G119,H119*G119*1.3)</f>
        <v>0</v>
      </c>
      <c r="K119" s="758" t="s">
        <v>30</v>
      </c>
      <c r="L119" s="66" t="s">
        <v>30</v>
      </c>
      <c r="M119" s="66" t="s">
        <v>30</v>
      </c>
      <c r="N119" s="66" t="s">
        <v>30</v>
      </c>
      <c r="O119" s="66" t="s">
        <v>30</v>
      </c>
      <c r="P119" s="759" t="s">
        <v>30</v>
      </c>
      <c r="Q119" s="1063" t="s">
        <v>360</v>
      </c>
      <c r="R119" s="496" t="s">
        <v>30</v>
      </c>
      <c r="S119" s="923" t="s">
        <v>46</v>
      </c>
    </row>
    <row r="120" spans="1:19" ht="286.5" customHeight="1" x14ac:dyDescent="0.2">
      <c r="A120" s="107" t="s">
        <v>363</v>
      </c>
      <c r="B120" s="752" t="s">
        <v>364</v>
      </c>
      <c r="C120" s="74" t="s">
        <v>76</v>
      </c>
      <c r="D120" s="74" t="s">
        <v>30</v>
      </c>
      <c r="E120" s="753" t="s">
        <v>365</v>
      </c>
      <c r="F120" s="494" t="s">
        <v>136</v>
      </c>
      <c r="G120" s="1128"/>
      <c r="H120" s="555">
        <v>1.2</v>
      </c>
      <c r="I120" s="760" t="s">
        <v>33</v>
      </c>
      <c r="J120" s="559">
        <f t="shared" si="12"/>
        <v>0</v>
      </c>
      <c r="K120" s="761" t="s">
        <v>30</v>
      </c>
      <c r="L120" s="36" t="s">
        <v>30</v>
      </c>
      <c r="M120" s="36" t="s">
        <v>30</v>
      </c>
      <c r="N120" s="36" t="s">
        <v>30</v>
      </c>
      <c r="O120" s="36" t="s">
        <v>30</v>
      </c>
      <c r="P120" s="762" t="s">
        <v>30</v>
      </c>
      <c r="Q120" s="1064" t="s">
        <v>363</v>
      </c>
      <c r="R120" s="584" t="s">
        <v>30</v>
      </c>
      <c r="S120" s="750" t="s">
        <v>46</v>
      </c>
    </row>
    <row r="121" spans="1:19" ht="378" customHeight="1" thickBot="1" x14ac:dyDescent="0.25">
      <c r="A121" s="1060" t="s">
        <v>366</v>
      </c>
      <c r="B121" s="1066" t="s">
        <v>367</v>
      </c>
      <c r="C121" s="1061" t="s">
        <v>76</v>
      </c>
      <c r="D121" s="1061" t="s">
        <v>30</v>
      </c>
      <c r="E121" s="1067" t="s">
        <v>368</v>
      </c>
      <c r="F121" s="498" t="s">
        <v>136</v>
      </c>
      <c r="G121" s="1128"/>
      <c r="H121" s="555">
        <v>1.5</v>
      </c>
      <c r="I121" s="760" t="s">
        <v>33</v>
      </c>
      <c r="J121" s="559">
        <f t="shared" si="12"/>
        <v>0</v>
      </c>
      <c r="K121" s="562" t="s">
        <v>30</v>
      </c>
      <c r="L121" s="36" t="s">
        <v>30</v>
      </c>
      <c r="M121" s="36" t="s">
        <v>30</v>
      </c>
      <c r="N121" s="36" t="s">
        <v>30</v>
      </c>
      <c r="O121" s="36" t="s">
        <v>30</v>
      </c>
      <c r="P121" s="762" t="s">
        <v>30</v>
      </c>
      <c r="Q121" s="1064" t="s">
        <v>366</v>
      </c>
      <c r="R121" s="584" t="s">
        <v>30</v>
      </c>
      <c r="S121" s="750" t="s">
        <v>46</v>
      </c>
    </row>
    <row r="122" spans="1:19" ht="285.75" customHeight="1" x14ac:dyDescent="0.2">
      <c r="A122" s="118" t="s">
        <v>369</v>
      </c>
      <c r="B122" s="23" t="s">
        <v>370</v>
      </c>
      <c r="C122" s="27" t="s">
        <v>76</v>
      </c>
      <c r="D122" s="27" t="s">
        <v>30</v>
      </c>
      <c r="E122" s="1058" t="s">
        <v>371</v>
      </c>
      <c r="F122" s="807" t="s">
        <v>136</v>
      </c>
      <c r="G122" s="1132"/>
      <c r="H122" s="722">
        <v>2484</v>
      </c>
      <c r="I122" s="760" t="s">
        <v>33</v>
      </c>
      <c r="J122" s="763">
        <f t="shared" ref="J122:J139" si="13">IF(I122="USD",H122*G122,H122*G122*1.3)</f>
        <v>0</v>
      </c>
      <c r="K122" s="36" t="s">
        <v>90</v>
      </c>
      <c r="L122" s="161" t="s">
        <v>30</v>
      </c>
      <c r="M122" s="161" t="s">
        <v>30</v>
      </c>
      <c r="N122" s="161" t="s">
        <v>30</v>
      </c>
      <c r="O122" s="161" t="s">
        <v>30</v>
      </c>
      <c r="P122" s="764" t="s">
        <v>30</v>
      </c>
      <c r="Q122" s="1062" t="s">
        <v>372</v>
      </c>
      <c r="R122" s="575" t="s">
        <v>30</v>
      </c>
      <c r="S122" s="750" t="s">
        <v>46</v>
      </c>
    </row>
    <row r="123" spans="1:19" ht="409.5" customHeight="1" x14ac:dyDescent="0.2">
      <c r="A123" s="113" t="s">
        <v>373</v>
      </c>
      <c r="B123" s="48" t="s">
        <v>374</v>
      </c>
      <c r="C123" s="49" t="s">
        <v>76</v>
      </c>
      <c r="D123" s="49" t="s">
        <v>30</v>
      </c>
      <c r="E123" s="754" t="s">
        <v>371</v>
      </c>
      <c r="F123" s="575" t="s">
        <v>136</v>
      </c>
      <c r="G123" s="1132"/>
      <c r="H123" s="722">
        <v>6895</v>
      </c>
      <c r="I123" s="760" t="s">
        <v>33</v>
      </c>
      <c r="J123" s="763">
        <f t="shared" si="13"/>
        <v>0</v>
      </c>
      <c r="K123" s="36" t="s">
        <v>90</v>
      </c>
      <c r="L123" s="161" t="s">
        <v>30</v>
      </c>
      <c r="M123" s="161" t="s">
        <v>30</v>
      </c>
      <c r="N123" s="161" t="s">
        <v>30</v>
      </c>
      <c r="O123" s="161" t="s">
        <v>30</v>
      </c>
      <c r="P123" s="764" t="s">
        <v>30</v>
      </c>
      <c r="Q123" s="1062" t="s">
        <v>375</v>
      </c>
      <c r="R123" s="575" t="s">
        <v>30</v>
      </c>
      <c r="S123" s="750" t="s">
        <v>46</v>
      </c>
    </row>
    <row r="124" spans="1:19" ht="409.5" customHeight="1" x14ac:dyDescent="0.2">
      <c r="A124" s="113" t="s">
        <v>376</v>
      </c>
      <c r="B124" s="48" t="s">
        <v>377</v>
      </c>
      <c r="C124" s="49" t="s">
        <v>76</v>
      </c>
      <c r="D124" s="49" t="s">
        <v>30</v>
      </c>
      <c r="E124" s="754" t="s">
        <v>371</v>
      </c>
      <c r="F124" s="575" t="s">
        <v>136</v>
      </c>
      <c r="G124" s="1132"/>
      <c r="H124" s="722">
        <v>2484</v>
      </c>
      <c r="I124" s="760" t="s">
        <v>33</v>
      </c>
      <c r="J124" s="763">
        <f t="shared" si="13"/>
        <v>0</v>
      </c>
      <c r="K124" s="36" t="s">
        <v>90</v>
      </c>
      <c r="L124" s="161" t="s">
        <v>30</v>
      </c>
      <c r="M124" s="161" t="s">
        <v>30</v>
      </c>
      <c r="N124" s="161" t="s">
        <v>30</v>
      </c>
      <c r="O124" s="161" t="s">
        <v>30</v>
      </c>
      <c r="P124" s="764" t="s">
        <v>30</v>
      </c>
      <c r="Q124" s="1062" t="s">
        <v>378</v>
      </c>
      <c r="R124" s="575" t="s">
        <v>30</v>
      </c>
      <c r="S124" s="750" t="s">
        <v>46</v>
      </c>
    </row>
    <row r="125" spans="1:19" ht="409.5" customHeight="1" x14ac:dyDescent="0.2">
      <c r="A125" s="113" t="s">
        <v>379</v>
      </c>
      <c r="B125" s="48" t="s">
        <v>380</v>
      </c>
      <c r="C125" s="49" t="s">
        <v>76</v>
      </c>
      <c r="D125" s="49" t="s">
        <v>30</v>
      </c>
      <c r="E125" s="754" t="s">
        <v>371</v>
      </c>
      <c r="F125" s="575" t="s">
        <v>136</v>
      </c>
      <c r="G125" s="1132"/>
      <c r="H125" s="722">
        <v>6895</v>
      </c>
      <c r="I125" s="760" t="s">
        <v>33</v>
      </c>
      <c r="J125" s="763">
        <f t="shared" si="13"/>
        <v>0</v>
      </c>
      <c r="K125" s="36" t="s">
        <v>90</v>
      </c>
      <c r="L125" s="161" t="s">
        <v>30</v>
      </c>
      <c r="M125" s="161" t="s">
        <v>30</v>
      </c>
      <c r="N125" s="161" t="s">
        <v>30</v>
      </c>
      <c r="O125" s="161" t="s">
        <v>30</v>
      </c>
      <c r="P125" s="764" t="s">
        <v>30</v>
      </c>
      <c r="Q125" s="1062" t="s">
        <v>381</v>
      </c>
      <c r="R125" s="575" t="s">
        <v>30</v>
      </c>
      <c r="S125" s="750" t="s">
        <v>46</v>
      </c>
    </row>
    <row r="126" spans="1:19" ht="409.5" customHeight="1" x14ac:dyDescent="0.2">
      <c r="A126" s="113" t="s">
        <v>382</v>
      </c>
      <c r="B126" s="48" t="s">
        <v>383</v>
      </c>
      <c r="C126" s="49" t="s">
        <v>76</v>
      </c>
      <c r="D126" s="49" t="s">
        <v>30</v>
      </c>
      <c r="E126" s="754" t="s">
        <v>371</v>
      </c>
      <c r="F126" s="575" t="s">
        <v>136</v>
      </c>
      <c r="G126" s="1132"/>
      <c r="H126" s="722">
        <v>3790</v>
      </c>
      <c r="I126" s="760" t="s">
        <v>33</v>
      </c>
      <c r="J126" s="763">
        <f t="shared" si="13"/>
        <v>0</v>
      </c>
      <c r="K126" s="36" t="s">
        <v>90</v>
      </c>
      <c r="L126" s="161" t="s">
        <v>30</v>
      </c>
      <c r="M126" s="161" t="s">
        <v>30</v>
      </c>
      <c r="N126" s="161" t="s">
        <v>30</v>
      </c>
      <c r="O126" s="161" t="s">
        <v>30</v>
      </c>
      <c r="P126" s="764" t="s">
        <v>30</v>
      </c>
      <c r="Q126" s="1062" t="s">
        <v>382</v>
      </c>
      <c r="R126" s="575" t="s">
        <v>30</v>
      </c>
      <c r="S126" s="750" t="s">
        <v>46</v>
      </c>
    </row>
    <row r="127" spans="1:19" ht="409.5" customHeight="1" x14ac:dyDescent="0.2">
      <c r="A127" s="113" t="s">
        <v>384</v>
      </c>
      <c r="B127" s="48" t="s">
        <v>385</v>
      </c>
      <c r="C127" s="49" t="s">
        <v>76</v>
      </c>
      <c r="D127" s="49" t="s">
        <v>30</v>
      </c>
      <c r="E127" s="754" t="s">
        <v>371</v>
      </c>
      <c r="F127" s="575" t="s">
        <v>136</v>
      </c>
      <c r="G127" s="1132"/>
      <c r="H127" s="722">
        <v>10500</v>
      </c>
      <c r="I127" s="760" t="s">
        <v>33</v>
      </c>
      <c r="J127" s="763">
        <f t="shared" si="13"/>
        <v>0</v>
      </c>
      <c r="K127" s="36" t="s">
        <v>90</v>
      </c>
      <c r="L127" s="161" t="s">
        <v>30</v>
      </c>
      <c r="M127" s="161" t="s">
        <v>30</v>
      </c>
      <c r="N127" s="161" t="s">
        <v>30</v>
      </c>
      <c r="O127" s="161" t="s">
        <v>30</v>
      </c>
      <c r="P127" s="764" t="s">
        <v>30</v>
      </c>
      <c r="Q127" s="1062" t="s">
        <v>384</v>
      </c>
      <c r="R127" s="575" t="s">
        <v>30</v>
      </c>
      <c r="S127" s="750" t="s">
        <v>46</v>
      </c>
    </row>
    <row r="128" spans="1:19" ht="409.5" customHeight="1" x14ac:dyDescent="0.2">
      <c r="A128" s="113" t="s">
        <v>386</v>
      </c>
      <c r="B128" s="48" t="s">
        <v>387</v>
      </c>
      <c r="C128" s="49" t="s">
        <v>76</v>
      </c>
      <c r="D128" s="49" t="s">
        <v>30</v>
      </c>
      <c r="E128" s="754" t="s">
        <v>371</v>
      </c>
      <c r="F128" s="575" t="s">
        <v>136</v>
      </c>
      <c r="G128" s="1132"/>
      <c r="H128" s="722">
        <v>7436</v>
      </c>
      <c r="I128" s="760" t="s">
        <v>33</v>
      </c>
      <c r="J128" s="763">
        <f t="shared" si="13"/>
        <v>0</v>
      </c>
      <c r="K128" s="36" t="s">
        <v>90</v>
      </c>
      <c r="L128" s="161" t="s">
        <v>30</v>
      </c>
      <c r="M128" s="161" t="s">
        <v>30</v>
      </c>
      <c r="N128" s="161" t="s">
        <v>30</v>
      </c>
      <c r="O128" s="161" t="s">
        <v>30</v>
      </c>
      <c r="P128" s="764" t="s">
        <v>30</v>
      </c>
      <c r="Q128" s="1062" t="s">
        <v>386</v>
      </c>
      <c r="R128" s="575" t="s">
        <v>30</v>
      </c>
      <c r="S128" s="750" t="s">
        <v>46</v>
      </c>
    </row>
    <row r="129" spans="1:19" ht="409.5" customHeight="1" x14ac:dyDescent="0.2">
      <c r="A129" s="113" t="s">
        <v>388</v>
      </c>
      <c r="B129" s="48" t="s">
        <v>389</v>
      </c>
      <c r="C129" s="49" t="s">
        <v>76</v>
      </c>
      <c r="D129" s="49" t="s">
        <v>30</v>
      </c>
      <c r="E129" s="754" t="s">
        <v>371</v>
      </c>
      <c r="F129" s="575" t="s">
        <v>136</v>
      </c>
      <c r="G129" s="1132"/>
      <c r="H129" s="722">
        <v>20846</v>
      </c>
      <c r="I129" s="760" t="s">
        <v>33</v>
      </c>
      <c r="J129" s="763">
        <f t="shared" si="13"/>
        <v>0</v>
      </c>
      <c r="K129" s="36" t="s">
        <v>90</v>
      </c>
      <c r="L129" s="161" t="s">
        <v>30</v>
      </c>
      <c r="M129" s="161" t="s">
        <v>30</v>
      </c>
      <c r="N129" s="161" t="s">
        <v>30</v>
      </c>
      <c r="O129" s="161" t="s">
        <v>30</v>
      </c>
      <c r="P129" s="764" t="s">
        <v>30</v>
      </c>
      <c r="Q129" s="1062" t="s">
        <v>388</v>
      </c>
      <c r="R129" s="575" t="s">
        <v>30</v>
      </c>
      <c r="S129" s="750" t="s">
        <v>46</v>
      </c>
    </row>
    <row r="130" spans="1:19" ht="409.5" customHeight="1" x14ac:dyDescent="0.2">
      <c r="A130" s="109" t="s">
        <v>390</v>
      </c>
      <c r="B130" s="36" t="s">
        <v>391</v>
      </c>
      <c r="C130" s="49" t="s">
        <v>76</v>
      </c>
      <c r="D130" s="49" t="s">
        <v>30</v>
      </c>
      <c r="E130" s="754" t="s">
        <v>371</v>
      </c>
      <c r="F130" s="575" t="s">
        <v>136</v>
      </c>
      <c r="G130" s="1209"/>
      <c r="H130" s="555">
        <v>10218</v>
      </c>
      <c r="I130" s="760" t="s">
        <v>33</v>
      </c>
      <c r="J130" s="763">
        <f t="shared" si="13"/>
        <v>0</v>
      </c>
      <c r="K130" s="36" t="s">
        <v>90</v>
      </c>
      <c r="L130" s="161" t="s">
        <v>30</v>
      </c>
      <c r="M130" s="161" t="s">
        <v>30</v>
      </c>
      <c r="N130" s="161" t="s">
        <v>30</v>
      </c>
      <c r="O130" s="161" t="s">
        <v>30</v>
      </c>
      <c r="P130" s="764" t="s">
        <v>30</v>
      </c>
      <c r="Q130" s="794" t="s">
        <v>390</v>
      </c>
      <c r="R130" s="494" t="s">
        <v>30</v>
      </c>
      <c r="S130" s="750" t="s">
        <v>46</v>
      </c>
    </row>
    <row r="131" spans="1:19" ht="409.5" customHeight="1" x14ac:dyDescent="0.2">
      <c r="A131" s="113" t="s">
        <v>392</v>
      </c>
      <c r="B131" s="48" t="s">
        <v>393</v>
      </c>
      <c r="C131" s="49" t="s">
        <v>76</v>
      </c>
      <c r="D131" s="49" t="s">
        <v>30</v>
      </c>
      <c r="E131" s="754" t="s">
        <v>371</v>
      </c>
      <c r="F131" s="575" t="s">
        <v>136</v>
      </c>
      <c r="G131" s="1210"/>
      <c r="H131" s="722">
        <v>27795</v>
      </c>
      <c r="I131" s="767" t="s">
        <v>33</v>
      </c>
      <c r="J131" s="1059">
        <f t="shared" ref="J131:J132" si="14">IF(I131="USD",H131*G131,H131*G131*1.3)</f>
        <v>0</v>
      </c>
      <c r="K131" s="48" t="s">
        <v>90</v>
      </c>
      <c r="L131" s="769" t="s">
        <v>30</v>
      </c>
      <c r="M131" s="769" t="s">
        <v>30</v>
      </c>
      <c r="N131" s="769" t="s">
        <v>30</v>
      </c>
      <c r="O131" s="769" t="s">
        <v>30</v>
      </c>
      <c r="P131" s="770" t="s">
        <v>30</v>
      </c>
      <c r="Q131" s="1062" t="s">
        <v>392</v>
      </c>
      <c r="R131" s="575" t="s">
        <v>30</v>
      </c>
      <c r="S131" s="750" t="s">
        <v>46</v>
      </c>
    </row>
    <row r="132" spans="1:19" ht="409.5" customHeight="1" x14ac:dyDescent="0.2">
      <c r="A132" s="1211" t="s">
        <v>394</v>
      </c>
      <c r="B132" s="1208" t="s">
        <v>395</v>
      </c>
      <c r="C132" s="1212" t="s">
        <v>76</v>
      </c>
      <c r="D132" s="49" t="s">
        <v>30</v>
      </c>
      <c r="E132" s="15" t="s">
        <v>396</v>
      </c>
      <c r="F132" s="575" t="s">
        <v>136</v>
      </c>
      <c r="G132" s="1210"/>
      <c r="H132" s="722">
        <v>158</v>
      </c>
      <c r="I132" s="760" t="s">
        <v>33</v>
      </c>
      <c r="J132" s="763">
        <f t="shared" si="14"/>
        <v>0</v>
      </c>
      <c r="K132" s="36" t="s">
        <v>90</v>
      </c>
      <c r="L132" s="161" t="s">
        <v>30</v>
      </c>
      <c r="M132" s="161" t="s">
        <v>30</v>
      </c>
      <c r="N132" s="161" t="s">
        <v>30</v>
      </c>
      <c r="O132" s="161" t="s">
        <v>30</v>
      </c>
      <c r="P132" s="764" t="s">
        <v>30</v>
      </c>
      <c r="Q132" s="1213" t="s">
        <v>394</v>
      </c>
      <c r="R132" s="494" t="s">
        <v>30</v>
      </c>
      <c r="S132" s="750" t="s">
        <v>46</v>
      </c>
    </row>
    <row r="133" spans="1:19" ht="409.5" customHeight="1" x14ac:dyDescent="0.2">
      <c r="A133" s="1214" t="s">
        <v>397</v>
      </c>
      <c r="B133" s="1208" t="s">
        <v>398</v>
      </c>
      <c r="C133" s="1149" t="s">
        <v>76</v>
      </c>
      <c r="D133" s="49" t="s">
        <v>30</v>
      </c>
      <c r="E133" s="15" t="s">
        <v>399</v>
      </c>
      <c r="F133" s="575" t="s">
        <v>136</v>
      </c>
      <c r="G133" s="1210"/>
      <c r="H133" s="722">
        <v>241</v>
      </c>
      <c r="I133" s="767" t="s">
        <v>33</v>
      </c>
      <c r="J133" s="1059">
        <f t="shared" ref="J133:J138" si="15">IF(I133="USD",H133*G133,H133*G133*1.3)</f>
        <v>0</v>
      </c>
      <c r="K133" s="48" t="s">
        <v>90</v>
      </c>
      <c r="L133" s="769" t="s">
        <v>30</v>
      </c>
      <c r="M133" s="769" t="s">
        <v>30</v>
      </c>
      <c r="N133" s="769" t="s">
        <v>30</v>
      </c>
      <c r="O133" s="769" t="s">
        <v>30</v>
      </c>
      <c r="P133" s="770" t="s">
        <v>30</v>
      </c>
      <c r="Q133" s="1215" t="s">
        <v>397</v>
      </c>
      <c r="R133" s="575" t="s">
        <v>30</v>
      </c>
      <c r="S133" s="750" t="s">
        <v>46</v>
      </c>
    </row>
    <row r="134" spans="1:19" ht="229.5" customHeight="1" x14ac:dyDescent="0.2">
      <c r="A134" s="1214" t="s">
        <v>400</v>
      </c>
      <c r="B134" s="1208" t="s">
        <v>401</v>
      </c>
      <c r="C134" s="1212" t="s">
        <v>76</v>
      </c>
      <c r="D134" s="49" t="s">
        <v>30</v>
      </c>
      <c r="E134" s="15" t="s">
        <v>402</v>
      </c>
      <c r="F134" s="575" t="s">
        <v>136</v>
      </c>
      <c r="G134" s="1210"/>
      <c r="H134" s="722">
        <v>473</v>
      </c>
      <c r="I134" s="760" t="s">
        <v>33</v>
      </c>
      <c r="J134" s="763">
        <f t="shared" si="15"/>
        <v>0</v>
      </c>
      <c r="K134" s="36" t="s">
        <v>90</v>
      </c>
      <c r="L134" s="161" t="s">
        <v>30</v>
      </c>
      <c r="M134" s="161" t="s">
        <v>30</v>
      </c>
      <c r="N134" s="161" t="s">
        <v>30</v>
      </c>
      <c r="O134" s="161" t="s">
        <v>30</v>
      </c>
      <c r="P134" s="764" t="s">
        <v>30</v>
      </c>
      <c r="Q134" s="1215" t="s">
        <v>400</v>
      </c>
      <c r="R134" s="494" t="s">
        <v>30</v>
      </c>
      <c r="S134" s="750" t="s">
        <v>46</v>
      </c>
    </row>
    <row r="135" spans="1:19" ht="230.25" customHeight="1" x14ac:dyDescent="0.2">
      <c r="A135" s="1214" t="s">
        <v>403</v>
      </c>
      <c r="B135" s="1208" t="s">
        <v>404</v>
      </c>
      <c r="C135" s="1149" t="s">
        <v>76</v>
      </c>
      <c r="D135" s="49" t="s">
        <v>30</v>
      </c>
      <c r="E135" s="15" t="s">
        <v>405</v>
      </c>
      <c r="F135" s="575" t="s">
        <v>136</v>
      </c>
      <c r="G135" s="1210"/>
      <c r="H135" s="722">
        <v>650</v>
      </c>
      <c r="I135" s="767" t="s">
        <v>33</v>
      </c>
      <c r="J135" s="1059">
        <f t="shared" si="15"/>
        <v>0</v>
      </c>
      <c r="K135" s="48" t="s">
        <v>90</v>
      </c>
      <c r="L135" s="769" t="s">
        <v>30</v>
      </c>
      <c r="M135" s="769" t="s">
        <v>30</v>
      </c>
      <c r="N135" s="769" t="s">
        <v>30</v>
      </c>
      <c r="O135" s="769" t="s">
        <v>30</v>
      </c>
      <c r="P135" s="770" t="s">
        <v>30</v>
      </c>
      <c r="Q135" s="1215" t="s">
        <v>403</v>
      </c>
      <c r="R135" s="575" t="s">
        <v>30</v>
      </c>
      <c r="S135" s="750" t="s">
        <v>46</v>
      </c>
    </row>
    <row r="136" spans="1:19" ht="409.5" customHeight="1" x14ac:dyDescent="0.2">
      <c r="A136" s="1214" t="s">
        <v>406</v>
      </c>
      <c r="B136" s="1208" t="s">
        <v>407</v>
      </c>
      <c r="C136" s="1212" t="s">
        <v>76</v>
      </c>
      <c r="D136" s="49" t="s">
        <v>30</v>
      </c>
      <c r="E136" s="1208" t="s">
        <v>408</v>
      </c>
      <c r="F136" s="575" t="s">
        <v>136</v>
      </c>
      <c r="G136" s="1210"/>
      <c r="H136" s="722">
        <v>207</v>
      </c>
      <c r="I136" s="760" t="s">
        <v>33</v>
      </c>
      <c r="J136" s="763">
        <f t="shared" si="15"/>
        <v>0</v>
      </c>
      <c r="K136" s="36" t="s">
        <v>90</v>
      </c>
      <c r="L136" s="161" t="s">
        <v>30</v>
      </c>
      <c r="M136" s="161" t="s">
        <v>30</v>
      </c>
      <c r="N136" s="161" t="s">
        <v>30</v>
      </c>
      <c r="O136" s="161" t="s">
        <v>30</v>
      </c>
      <c r="P136" s="764" t="s">
        <v>30</v>
      </c>
      <c r="Q136" s="1215" t="s">
        <v>406</v>
      </c>
      <c r="R136" s="494" t="s">
        <v>30</v>
      </c>
      <c r="S136" s="750" t="s">
        <v>46</v>
      </c>
    </row>
    <row r="137" spans="1:19" ht="409.5" customHeight="1" x14ac:dyDescent="0.2">
      <c r="A137" s="1216" t="s">
        <v>409</v>
      </c>
      <c r="B137" s="1208" t="s">
        <v>410</v>
      </c>
      <c r="C137" s="1149" t="s">
        <v>76</v>
      </c>
      <c r="D137" s="49" t="s">
        <v>30</v>
      </c>
      <c r="E137" s="1208" t="s">
        <v>408</v>
      </c>
      <c r="F137" s="575" t="s">
        <v>136</v>
      </c>
      <c r="G137" s="1210"/>
      <c r="H137" s="722">
        <v>316</v>
      </c>
      <c r="I137" s="767" t="s">
        <v>33</v>
      </c>
      <c r="J137" s="1059">
        <f t="shared" si="15"/>
        <v>0</v>
      </c>
      <c r="K137" s="48" t="s">
        <v>90</v>
      </c>
      <c r="L137" s="769" t="s">
        <v>30</v>
      </c>
      <c r="M137" s="769" t="s">
        <v>30</v>
      </c>
      <c r="N137" s="769" t="s">
        <v>30</v>
      </c>
      <c r="O137" s="769" t="s">
        <v>30</v>
      </c>
      <c r="P137" s="770" t="s">
        <v>30</v>
      </c>
      <c r="Q137" s="1217" t="s">
        <v>409</v>
      </c>
      <c r="R137" s="575" t="s">
        <v>30</v>
      </c>
      <c r="S137" s="750" t="s">
        <v>46</v>
      </c>
    </row>
    <row r="138" spans="1:19" ht="409.5" customHeight="1" x14ac:dyDescent="0.2">
      <c r="A138" s="1214" t="s">
        <v>411</v>
      </c>
      <c r="B138" s="1208" t="s">
        <v>412</v>
      </c>
      <c r="C138" s="1218" t="s">
        <v>76</v>
      </c>
      <c r="D138" s="49" t="s">
        <v>30</v>
      </c>
      <c r="E138" s="1208" t="s">
        <v>408</v>
      </c>
      <c r="F138" s="575" t="s">
        <v>136</v>
      </c>
      <c r="G138" s="1209"/>
      <c r="H138" s="555">
        <v>620</v>
      </c>
      <c r="I138" s="760" t="s">
        <v>33</v>
      </c>
      <c r="J138" s="763">
        <f t="shared" si="15"/>
        <v>0</v>
      </c>
      <c r="K138" s="36" t="s">
        <v>90</v>
      </c>
      <c r="L138" s="161" t="s">
        <v>30</v>
      </c>
      <c r="M138" s="161" t="s">
        <v>30</v>
      </c>
      <c r="N138" s="161" t="s">
        <v>30</v>
      </c>
      <c r="O138" s="161" t="s">
        <v>30</v>
      </c>
      <c r="P138" s="764" t="s">
        <v>30</v>
      </c>
      <c r="Q138" s="1215" t="s">
        <v>411</v>
      </c>
      <c r="R138" s="494" t="s">
        <v>30</v>
      </c>
      <c r="S138" s="750" t="s">
        <v>46</v>
      </c>
    </row>
    <row r="139" spans="1:19" ht="409.5" customHeight="1" thickBot="1" x14ac:dyDescent="0.25">
      <c r="A139" s="1219" t="s">
        <v>413</v>
      </c>
      <c r="B139" s="1220" t="s">
        <v>414</v>
      </c>
      <c r="C139" s="1221" t="s">
        <v>76</v>
      </c>
      <c r="D139" s="1221" t="s">
        <v>30</v>
      </c>
      <c r="E139" s="1208" t="s">
        <v>408</v>
      </c>
      <c r="F139" s="575" t="s">
        <v>136</v>
      </c>
      <c r="G139" s="1210"/>
      <c r="H139" s="722">
        <v>851.5</v>
      </c>
      <c r="I139" s="767" t="s">
        <v>33</v>
      </c>
      <c r="J139" s="1059">
        <f t="shared" si="13"/>
        <v>0</v>
      </c>
      <c r="K139" s="48" t="s">
        <v>90</v>
      </c>
      <c r="L139" s="769" t="s">
        <v>30</v>
      </c>
      <c r="M139" s="769" t="s">
        <v>30</v>
      </c>
      <c r="N139" s="769" t="s">
        <v>30</v>
      </c>
      <c r="O139" s="769" t="s">
        <v>30</v>
      </c>
      <c r="P139" s="770" t="s">
        <v>30</v>
      </c>
      <c r="Q139" s="1222" t="s">
        <v>413</v>
      </c>
      <c r="R139" s="575" t="s">
        <v>30</v>
      </c>
      <c r="S139" s="748" t="s">
        <v>46</v>
      </c>
    </row>
    <row r="140" spans="1:19" ht="45" customHeight="1" thickBot="1" x14ac:dyDescent="0.25">
      <c r="A140" s="1068" t="s">
        <v>415</v>
      </c>
      <c r="B140" s="1069"/>
      <c r="C140" s="1070"/>
      <c r="D140" s="1070"/>
      <c r="E140" s="1069"/>
      <c r="F140" s="1071"/>
      <c r="G140" s="1072"/>
      <c r="H140" s="1073"/>
      <c r="I140" s="1070"/>
      <c r="J140" s="1070"/>
      <c r="K140" s="1069"/>
      <c r="L140" s="1070"/>
      <c r="M140" s="1070"/>
      <c r="N140" s="1070"/>
      <c r="O140" s="1070"/>
      <c r="P140" s="1074"/>
      <c r="Q140" s="1071"/>
      <c r="R140" s="1071"/>
      <c r="S140" s="1075"/>
    </row>
    <row r="141" spans="1:19" ht="39.950000000000003" customHeight="1" thickBot="1" x14ac:dyDescent="0.25">
      <c r="A141" s="217" t="s">
        <v>416</v>
      </c>
      <c r="B141" s="218"/>
      <c r="C141" s="219"/>
      <c r="D141" s="219"/>
      <c r="E141" s="218"/>
      <c r="F141" s="220"/>
      <c r="G141" s="223"/>
      <c r="H141" s="723"/>
      <c r="I141" s="219"/>
      <c r="J141" s="219"/>
      <c r="K141" s="218"/>
      <c r="L141" s="219"/>
      <c r="M141" s="219"/>
      <c r="N141" s="219"/>
      <c r="O141" s="219"/>
      <c r="P141" s="601"/>
      <c r="Q141" s="220"/>
      <c r="R141" s="220"/>
      <c r="S141" s="312"/>
    </row>
    <row r="142" spans="1:19" ht="103.5" customHeight="1" thickBot="1" x14ac:dyDescent="0.25">
      <c r="A142" s="118">
        <v>106749</v>
      </c>
      <c r="B142" s="23" t="s">
        <v>417</v>
      </c>
      <c r="C142" s="27" t="s">
        <v>418</v>
      </c>
      <c r="D142" s="1105" t="s">
        <v>263</v>
      </c>
      <c r="E142" s="28" t="s">
        <v>419</v>
      </c>
      <c r="F142" s="27" t="s">
        <v>420</v>
      </c>
      <c r="G142" s="1210"/>
      <c r="H142" s="1106">
        <v>92.5</v>
      </c>
      <c r="I142" s="1107" t="s">
        <v>33</v>
      </c>
      <c r="J142" s="1108">
        <f>IF(I142="USD",H142*G142,H142*G142*1.3)</f>
        <v>0</v>
      </c>
      <c r="K142" s="1109" t="s">
        <v>52</v>
      </c>
      <c r="L142" s="119">
        <v>0.82689999999999997</v>
      </c>
      <c r="M142" s="119">
        <v>28</v>
      </c>
      <c r="N142" s="119">
        <v>16</v>
      </c>
      <c r="O142" s="119">
        <v>1</v>
      </c>
      <c r="P142" s="1110">
        <v>5.0000000000000001E-4</v>
      </c>
      <c r="Q142" s="1111" t="s">
        <v>421</v>
      </c>
      <c r="R142" s="778">
        <v>38220000</v>
      </c>
      <c r="S142" s="1112" t="s">
        <v>422</v>
      </c>
    </row>
    <row r="143" spans="1:19" ht="39.950000000000003" customHeight="1" thickBot="1" x14ac:dyDescent="0.25">
      <c r="A143" s="396" t="s">
        <v>423</v>
      </c>
      <c r="B143" s="397"/>
      <c r="C143" s="398"/>
      <c r="D143" s="398"/>
      <c r="E143" s="397"/>
      <c r="F143" s="399"/>
      <c r="G143" s="400"/>
      <c r="H143" s="725"/>
      <c r="I143" s="398"/>
      <c r="J143" s="398"/>
      <c r="K143" s="397"/>
      <c r="L143" s="398"/>
      <c r="M143" s="398"/>
      <c r="N143" s="398"/>
      <c r="O143" s="398"/>
      <c r="P143" s="607"/>
      <c r="Q143" s="399"/>
      <c r="R143" s="399"/>
      <c r="S143" s="401"/>
    </row>
    <row r="144" spans="1:19" ht="39.950000000000003" customHeight="1" thickBot="1" x14ac:dyDescent="0.25">
      <c r="A144" s="217" t="s">
        <v>424</v>
      </c>
      <c r="B144" s="218"/>
      <c r="C144" s="219"/>
      <c r="D144" s="219"/>
      <c r="E144" s="218"/>
      <c r="F144" s="220"/>
      <c r="G144" s="223"/>
      <c r="H144" s="726"/>
      <c r="I144" s="556"/>
      <c r="J144" s="556"/>
      <c r="K144" s="561"/>
      <c r="L144" s="556"/>
      <c r="M144" s="556"/>
      <c r="N144" s="556"/>
      <c r="O144" s="556"/>
      <c r="P144" s="608"/>
      <c r="Q144" s="220"/>
      <c r="R144" s="220"/>
      <c r="S144" s="312"/>
    </row>
    <row r="145" spans="1:19" ht="302.25" customHeight="1" x14ac:dyDescent="0.2">
      <c r="A145" s="107">
        <v>106938</v>
      </c>
      <c r="B145" s="85" t="s">
        <v>425</v>
      </c>
      <c r="C145" s="108" t="s">
        <v>43</v>
      </c>
      <c r="D145" s="74" t="s">
        <v>426</v>
      </c>
      <c r="E145" s="489" t="s">
        <v>2254</v>
      </c>
      <c r="F145" s="74" t="s">
        <v>427</v>
      </c>
      <c r="G145" s="1171"/>
      <c r="H145" s="1113">
        <f>IF(OR(G145=0,G145&gt;99),338,435)</f>
        <v>338</v>
      </c>
      <c r="I145" s="1114" t="s">
        <v>33</v>
      </c>
      <c r="J145" s="1115">
        <f>IF(I145="USD",H145*G145,H145*G145*1.3)</f>
        <v>0</v>
      </c>
      <c r="K145" s="1082" t="s">
        <v>428</v>
      </c>
      <c r="L145" s="67">
        <v>39</v>
      </c>
      <c r="M145" s="67">
        <v>40</v>
      </c>
      <c r="N145" s="67">
        <v>40</v>
      </c>
      <c r="O145" s="67">
        <v>40</v>
      </c>
      <c r="P145" s="609">
        <v>0.22500000000000001</v>
      </c>
      <c r="Q145" s="1083" t="s">
        <v>429</v>
      </c>
      <c r="R145" s="271">
        <v>38221900</v>
      </c>
      <c r="S145" s="283" t="s">
        <v>430</v>
      </c>
    </row>
    <row r="146" spans="1:19" ht="272.25" customHeight="1" x14ac:dyDescent="0.2">
      <c r="A146" s="107">
        <v>106939</v>
      </c>
      <c r="B146" s="229" t="s">
        <v>431</v>
      </c>
      <c r="C146" s="1081" t="s">
        <v>43</v>
      </c>
      <c r="D146" s="74" t="s">
        <v>432</v>
      </c>
      <c r="E146" s="489" t="s">
        <v>2255</v>
      </c>
      <c r="F146" s="74" t="s">
        <v>427</v>
      </c>
      <c r="G146" s="1171"/>
      <c r="H146" s="1116">
        <f>IF(OR(G146=0,G146&gt;99),38,70)</f>
        <v>38</v>
      </c>
      <c r="I146" s="1103" t="s">
        <v>33</v>
      </c>
      <c r="J146" s="792">
        <f>IF(I146="USD",H146*G146,H146*G146*1.3)</f>
        <v>0</v>
      </c>
      <c r="K146" s="1084" t="s">
        <v>433</v>
      </c>
      <c r="L146" s="37">
        <v>3.5</v>
      </c>
      <c r="M146" s="37">
        <v>35</v>
      </c>
      <c r="N146" s="37">
        <v>15</v>
      </c>
      <c r="O146" s="37">
        <v>30</v>
      </c>
      <c r="P146" s="566">
        <v>1.5699999999999999E-2</v>
      </c>
      <c r="Q146" s="1083" t="s">
        <v>434</v>
      </c>
      <c r="R146" s="271">
        <v>38221900</v>
      </c>
      <c r="S146" s="283" t="s">
        <v>430</v>
      </c>
    </row>
    <row r="147" spans="1:19" ht="313.5" customHeight="1" x14ac:dyDescent="0.2">
      <c r="A147" s="107">
        <v>106940</v>
      </c>
      <c r="B147" s="229" t="s">
        <v>435</v>
      </c>
      <c r="C147" s="1081" t="s">
        <v>43</v>
      </c>
      <c r="D147" s="74" t="s">
        <v>426</v>
      </c>
      <c r="E147" s="489" t="s">
        <v>2256</v>
      </c>
      <c r="F147" s="74" t="s">
        <v>427</v>
      </c>
      <c r="G147" s="1171"/>
      <c r="H147" s="1117">
        <f>IF(OR(G147=0,G147&gt;99),338,435)</f>
        <v>338</v>
      </c>
      <c r="I147" s="1118" t="s">
        <v>33</v>
      </c>
      <c r="J147" s="1108">
        <f>IF(I147="USD",H147*G147,H147*G147*1.3)</f>
        <v>0</v>
      </c>
      <c r="K147" s="1084" t="s">
        <v>436</v>
      </c>
      <c r="L147" s="37">
        <v>39</v>
      </c>
      <c r="M147" s="37">
        <v>40</v>
      </c>
      <c r="N147" s="37">
        <v>40</v>
      </c>
      <c r="O147" s="37">
        <v>40</v>
      </c>
      <c r="P147" s="566">
        <v>0.22500000000000001</v>
      </c>
      <c r="Q147" s="1085" t="s">
        <v>429</v>
      </c>
      <c r="R147" s="152">
        <v>38221900</v>
      </c>
      <c r="S147" s="275" t="s">
        <v>430</v>
      </c>
    </row>
    <row r="148" spans="1:19" ht="247.5" customHeight="1" x14ac:dyDescent="0.2">
      <c r="A148" s="107">
        <v>106941</v>
      </c>
      <c r="B148" s="229" t="s">
        <v>437</v>
      </c>
      <c r="C148" s="1081" t="s">
        <v>43</v>
      </c>
      <c r="D148" s="27" t="s">
        <v>438</v>
      </c>
      <c r="E148" s="489" t="s">
        <v>2257</v>
      </c>
      <c r="F148" s="74" t="s">
        <v>427</v>
      </c>
      <c r="G148" s="1171"/>
      <c r="H148" s="1116">
        <f>IF(OR(G148=0,G148&gt;99),38,70)</f>
        <v>38</v>
      </c>
      <c r="I148" s="1103" t="s">
        <v>33</v>
      </c>
      <c r="J148" s="792">
        <f>IF(I148="USD",H148*G148,H148*G148*1.3)</f>
        <v>0</v>
      </c>
      <c r="K148" s="1084" t="s">
        <v>439</v>
      </c>
      <c r="L148" s="37">
        <v>3.5</v>
      </c>
      <c r="M148" s="37">
        <v>35</v>
      </c>
      <c r="N148" s="37">
        <v>15</v>
      </c>
      <c r="O148" s="37">
        <v>30</v>
      </c>
      <c r="P148" s="566">
        <v>1.5699999999999999E-2</v>
      </c>
      <c r="Q148" s="721" t="s">
        <v>434</v>
      </c>
      <c r="R148" s="268">
        <v>38221900</v>
      </c>
      <c r="S148" s="282" t="s">
        <v>430</v>
      </c>
    </row>
    <row r="149" spans="1:19" ht="409.5" customHeight="1" thickBot="1" x14ac:dyDescent="0.25">
      <c r="A149" s="113">
        <v>106942</v>
      </c>
      <c r="B149" s="48" t="s">
        <v>440</v>
      </c>
      <c r="C149" s="114" t="s">
        <v>43</v>
      </c>
      <c r="D149" s="49" t="s">
        <v>441</v>
      </c>
      <c r="E149" s="489" t="s">
        <v>442</v>
      </c>
      <c r="F149" s="74" t="s">
        <v>427</v>
      </c>
      <c r="G149" s="1171"/>
      <c r="H149" s="771">
        <v>110</v>
      </c>
      <c r="I149" s="1104" t="s">
        <v>33</v>
      </c>
      <c r="J149" s="560">
        <f>IF(I149="USD",H149*G149,H149*G149*1.3)</f>
        <v>0</v>
      </c>
      <c r="K149" s="178" t="s">
        <v>259</v>
      </c>
      <c r="L149" s="59">
        <v>23</v>
      </c>
      <c r="M149" s="59">
        <v>60</v>
      </c>
      <c r="N149" s="59">
        <v>40</v>
      </c>
      <c r="O149" s="59">
        <v>35</v>
      </c>
      <c r="P149" s="610">
        <v>8.4000000000000005E-2</v>
      </c>
      <c r="Q149" s="721" t="s">
        <v>443</v>
      </c>
      <c r="R149" s="268">
        <v>90189084</v>
      </c>
      <c r="S149" s="282" t="s">
        <v>430</v>
      </c>
    </row>
    <row r="150" spans="1:19" ht="39.950000000000003" customHeight="1" thickBot="1" x14ac:dyDescent="0.25">
      <c r="A150" s="217" t="s">
        <v>444</v>
      </c>
      <c r="B150" s="218"/>
      <c r="C150" s="219"/>
      <c r="D150" s="219"/>
      <c r="E150" s="218"/>
      <c r="F150" s="220"/>
      <c r="G150" s="223"/>
      <c r="H150" s="727"/>
      <c r="I150" s="234"/>
      <c r="J150" s="234"/>
      <c r="K150" s="233"/>
      <c r="L150" s="234"/>
      <c r="M150" s="234"/>
      <c r="N150" s="234"/>
      <c r="O150" s="234"/>
      <c r="P150" s="611"/>
      <c r="Q150" s="220"/>
      <c r="R150" s="220"/>
      <c r="S150" s="312"/>
    </row>
    <row r="151" spans="1:19" ht="168.75" customHeight="1" x14ac:dyDescent="0.2">
      <c r="A151" s="421">
        <v>106535</v>
      </c>
      <c r="B151" s="66" t="s">
        <v>445</v>
      </c>
      <c r="C151" s="135" t="s">
        <v>76</v>
      </c>
      <c r="D151" s="67" t="s">
        <v>30</v>
      </c>
      <c r="E151" s="574" t="s">
        <v>446</v>
      </c>
      <c r="F151" s="496" t="s">
        <v>447</v>
      </c>
      <c r="G151" s="1122"/>
      <c r="H151" s="69">
        <v>825.4</v>
      </c>
      <c r="I151" s="68" t="s">
        <v>33</v>
      </c>
      <c r="J151" s="510">
        <f t="shared" ref="J151:J162" si="16">IF(I151="USD",H151*G151,H151*G151*1.3)</f>
        <v>0</v>
      </c>
      <c r="K151" s="32" t="s">
        <v>82</v>
      </c>
      <c r="L151" s="68">
        <v>6</v>
      </c>
      <c r="M151" s="439">
        <v>40</v>
      </c>
      <c r="N151" s="439">
        <v>50</v>
      </c>
      <c r="O151" s="439">
        <v>50</v>
      </c>
      <c r="P151" s="612">
        <v>0.02</v>
      </c>
      <c r="Q151" s="116" t="s">
        <v>448</v>
      </c>
      <c r="R151" s="101">
        <v>90189084</v>
      </c>
      <c r="S151" s="577" t="s">
        <v>449</v>
      </c>
    </row>
    <row r="152" spans="1:19" ht="37.5" customHeight="1" x14ac:dyDescent="0.2">
      <c r="A152" s="562">
        <v>106629</v>
      </c>
      <c r="B152" s="85" t="s">
        <v>450</v>
      </c>
      <c r="C152" s="108" t="s">
        <v>76</v>
      </c>
      <c r="D152" s="74" t="s">
        <v>30</v>
      </c>
      <c r="E152" s="489" t="s">
        <v>451</v>
      </c>
      <c r="F152" s="74" t="s">
        <v>447</v>
      </c>
      <c r="G152" s="1128"/>
      <c r="H152" s="40">
        <v>22.86</v>
      </c>
      <c r="I152" s="39" t="s">
        <v>33</v>
      </c>
      <c r="J152" s="260">
        <f t="shared" si="16"/>
        <v>0</v>
      </c>
      <c r="K152" s="42" t="s">
        <v>82</v>
      </c>
      <c r="L152" s="39">
        <v>0.1</v>
      </c>
      <c r="M152" s="56">
        <v>75</v>
      </c>
      <c r="N152" s="56">
        <v>67</v>
      </c>
      <c r="O152" s="56">
        <v>75</v>
      </c>
      <c r="P152" s="613">
        <v>2E-3</v>
      </c>
      <c r="Q152" s="116" t="s">
        <v>452</v>
      </c>
      <c r="R152" s="81">
        <v>90189084</v>
      </c>
      <c r="S152" s="275" t="s">
        <v>449</v>
      </c>
    </row>
    <row r="153" spans="1:19" ht="52.5" customHeight="1" thickBot="1" x14ac:dyDescent="0.25">
      <c r="A153" s="117">
        <v>106630</v>
      </c>
      <c r="B153" s="36" t="s">
        <v>453</v>
      </c>
      <c r="C153" s="111" t="s">
        <v>76</v>
      </c>
      <c r="D153" s="37" t="s">
        <v>30</v>
      </c>
      <c r="E153" s="489" t="s">
        <v>454</v>
      </c>
      <c r="F153" s="37" t="s">
        <v>447</v>
      </c>
      <c r="G153" s="1223"/>
      <c r="H153" s="500">
        <v>161.9</v>
      </c>
      <c r="I153" s="60" t="s">
        <v>33</v>
      </c>
      <c r="J153" s="532">
        <f t="shared" si="16"/>
        <v>0</v>
      </c>
      <c r="K153" s="62" t="s">
        <v>82</v>
      </c>
      <c r="L153" s="60">
        <v>6.25</v>
      </c>
      <c r="M153" s="469">
        <v>26.4</v>
      </c>
      <c r="N153" s="469">
        <v>30.5</v>
      </c>
      <c r="O153" s="469">
        <v>47.4</v>
      </c>
      <c r="P153" s="614">
        <v>3.8300000000000001E-2</v>
      </c>
      <c r="Q153" s="116" t="s">
        <v>455</v>
      </c>
      <c r="R153" s="81">
        <v>90189084</v>
      </c>
      <c r="S153" s="275" t="s">
        <v>449</v>
      </c>
    </row>
    <row r="154" spans="1:19" ht="156" customHeight="1" x14ac:dyDescent="0.2">
      <c r="A154" s="421">
        <v>106943</v>
      </c>
      <c r="B154" s="66" t="s">
        <v>456</v>
      </c>
      <c r="C154" s="135" t="s">
        <v>76</v>
      </c>
      <c r="D154" s="67" t="s">
        <v>30</v>
      </c>
      <c r="E154" s="574" t="s">
        <v>457</v>
      </c>
      <c r="F154" s="496" t="s">
        <v>427</v>
      </c>
      <c r="G154" s="1128"/>
      <c r="H154" s="87">
        <v>897.48</v>
      </c>
      <c r="I154" s="75" t="s">
        <v>33</v>
      </c>
      <c r="J154" s="89">
        <f t="shared" si="16"/>
        <v>0</v>
      </c>
      <c r="K154" s="90" t="s">
        <v>82</v>
      </c>
      <c r="L154" s="75">
        <v>15</v>
      </c>
      <c r="M154" s="147">
        <v>30</v>
      </c>
      <c r="N154" s="147">
        <v>61</v>
      </c>
      <c r="O154" s="147">
        <v>60</v>
      </c>
      <c r="P154" s="615">
        <v>0.14000000000000001</v>
      </c>
      <c r="Q154" s="186" t="s">
        <v>458</v>
      </c>
      <c r="R154" s="273">
        <v>90118000</v>
      </c>
      <c r="S154" s="290" t="s">
        <v>459</v>
      </c>
    </row>
    <row r="155" spans="1:19" ht="39.75" customHeight="1" x14ac:dyDescent="0.2">
      <c r="A155" s="117">
        <v>106944</v>
      </c>
      <c r="B155" s="36" t="s">
        <v>460</v>
      </c>
      <c r="C155" s="111" t="s">
        <v>76</v>
      </c>
      <c r="D155" s="37" t="s">
        <v>30</v>
      </c>
      <c r="E155" s="489" t="s">
        <v>461</v>
      </c>
      <c r="F155" s="575" t="s">
        <v>427</v>
      </c>
      <c r="G155" s="1128"/>
      <c r="H155" s="40">
        <v>20.5</v>
      </c>
      <c r="I155" s="39" t="s">
        <v>33</v>
      </c>
      <c r="J155" s="41">
        <f t="shared" si="16"/>
        <v>0</v>
      </c>
      <c r="K155" s="42" t="s">
        <v>82</v>
      </c>
      <c r="L155" s="39">
        <v>0.3</v>
      </c>
      <c r="M155" s="56">
        <v>75</v>
      </c>
      <c r="N155" s="56">
        <v>67</v>
      </c>
      <c r="O155" s="56">
        <v>75</v>
      </c>
      <c r="P155" s="613">
        <v>2E-3</v>
      </c>
      <c r="Q155" s="381" t="s">
        <v>462</v>
      </c>
      <c r="R155" s="152">
        <v>90119000</v>
      </c>
      <c r="S155" s="275" t="s">
        <v>459</v>
      </c>
    </row>
    <row r="156" spans="1:19" ht="131.25" customHeight="1" thickBot="1" x14ac:dyDescent="0.25">
      <c r="A156" s="117">
        <v>106945</v>
      </c>
      <c r="B156" s="36" t="s">
        <v>463</v>
      </c>
      <c r="C156" s="111" t="s">
        <v>76</v>
      </c>
      <c r="D156" s="37" t="s">
        <v>30</v>
      </c>
      <c r="E156" s="489" t="s">
        <v>464</v>
      </c>
      <c r="F156" s="494" t="s">
        <v>427</v>
      </c>
      <c r="G156" s="1223"/>
      <c r="H156" s="500">
        <v>94.01</v>
      </c>
      <c r="I156" s="60" t="s">
        <v>33</v>
      </c>
      <c r="J156" s="61">
        <f t="shared" si="16"/>
        <v>0</v>
      </c>
      <c r="K156" s="62" t="s">
        <v>82</v>
      </c>
      <c r="L156" s="60">
        <v>7.5</v>
      </c>
      <c r="M156" s="469">
        <v>43</v>
      </c>
      <c r="N156" s="469">
        <v>28</v>
      </c>
      <c r="O156" s="469">
        <v>50</v>
      </c>
      <c r="P156" s="614">
        <v>0.28999999999999998</v>
      </c>
      <c r="Q156" s="579" t="s">
        <v>465</v>
      </c>
      <c r="R156" s="272">
        <v>90119000</v>
      </c>
      <c r="S156" s="303" t="s">
        <v>459</v>
      </c>
    </row>
    <row r="157" spans="1:19" ht="189.75" customHeight="1" x14ac:dyDescent="0.2">
      <c r="A157" s="421">
        <v>106950</v>
      </c>
      <c r="B157" s="66" t="s">
        <v>466</v>
      </c>
      <c r="C157" s="135" t="s">
        <v>76</v>
      </c>
      <c r="D157" s="67" t="s">
        <v>30</v>
      </c>
      <c r="E157" s="574" t="s">
        <v>467</v>
      </c>
      <c r="F157" s="496" t="s">
        <v>468</v>
      </c>
      <c r="G157" s="1122"/>
      <c r="H157" s="87">
        <v>1920</v>
      </c>
      <c r="I157" s="88" t="s">
        <v>33</v>
      </c>
      <c r="J157" s="89">
        <f t="shared" si="16"/>
        <v>0</v>
      </c>
      <c r="K157" s="90" t="s">
        <v>82</v>
      </c>
      <c r="L157" s="67">
        <v>17</v>
      </c>
      <c r="M157" s="67" t="s">
        <v>469</v>
      </c>
      <c r="N157" s="67" t="s">
        <v>470</v>
      </c>
      <c r="O157" s="67" t="s">
        <v>471</v>
      </c>
      <c r="P157" s="609">
        <v>0.20300000000000001</v>
      </c>
      <c r="Q157" s="186" t="s">
        <v>472</v>
      </c>
      <c r="R157" s="273">
        <v>90118000</v>
      </c>
      <c r="S157" s="290" t="s">
        <v>473</v>
      </c>
    </row>
    <row r="158" spans="1:19" ht="84" customHeight="1" x14ac:dyDescent="0.2">
      <c r="A158" s="113">
        <v>106951</v>
      </c>
      <c r="B158" s="48" t="s">
        <v>474</v>
      </c>
      <c r="C158" s="114" t="s">
        <v>76</v>
      </c>
      <c r="D158" s="49" t="s">
        <v>30</v>
      </c>
      <c r="E158" s="489" t="s">
        <v>475</v>
      </c>
      <c r="F158" s="494" t="s">
        <v>468</v>
      </c>
      <c r="G158" s="1128"/>
      <c r="H158" s="87">
        <v>89</v>
      </c>
      <c r="I158" s="88" t="s">
        <v>33</v>
      </c>
      <c r="J158" s="89">
        <f t="shared" si="16"/>
        <v>0</v>
      </c>
      <c r="K158" s="90" t="s">
        <v>82</v>
      </c>
      <c r="L158" s="37">
        <v>8</v>
      </c>
      <c r="M158" s="37">
        <v>75</v>
      </c>
      <c r="N158" s="111">
        <v>60</v>
      </c>
      <c r="O158" s="111">
        <v>60</v>
      </c>
      <c r="P158" s="566">
        <v>0.27</v>
      </c>
      <c r="Q158" s="180" t="s">
        <v>476</v>
      </c>
      <c r="R158" s="268">
        <v>90118000</v>
      </c>
      <c r="S158" s="275" t="s">
        <v>473</v>
      </c>
    </row>
    <row r="159" spans="1:19" ht="51.75" customHeight="1" thickBot="1" x14ac:dyDescent="0.25">
      <c r="A159" s="497">
        <v>106952</v>
      </c>
      <c r="B159" s="98" t="s">
        <v>477</v>
      </c>
      <c r="C159" s="179" t="s">
        <v>76</v>
      </c>
      <c r="D159" s="59" t="s">
        <v>30</v>
      </c>
      <c r="E159" s="576" t="s">
        <v>478</v>
      </c>
      <c r="F159" s="498" t="s">
        <v>468</v>
      </c>
      <c r="G159" s="1132"/>
      <c r="H159" s="500">
        <v>69</v>
      </c>
      <c r="I159" s="60" t="s">
        <v>33</v>
      </c>
      <c r="J159" s="61">
        <f t="shared" si="16"/>
        <v>0</v>
      </c>
      <c r="K159" s="62" t="s">
        <v>479</v>
      </c>
      <c r="L159" s="60">
        <v>1</v>
      </c>
      <c r="M159" s="469">
        <v>20</v>
      </c>
      <c r="N159" s="469">
        <v>20</v>
      </c>
      <c r="O159" s="469">
        <v>20</v>
      </c>
      <c r="P159" s="686">
        <v>8.0000000000000002E-3</v>
      </c>
      <c r="Q159" s="59" t="s">
        <v>480</v>
      </c>
      <c r="R159" s="272">
        <v>90118000</v>
      </c>
      <c r="S159" s="303" t="s">
        <v>473</v>
      </c>
    </row>
    <row r="160" spans="1:19" ht="405" customHeight="1" x14ac:dyDescent="0.2">
      <c r="A160" s="107">
        <v>106979</v>
      </c>
      <c r="B160" s="85" t="s">
        <v>481</v>
      </c>
      <c r="C160" s="74" t="s">
        <v>76</v>
      </c>
      <c r="D160" s="74" t="s">
        <v>30</v>
      </c>
      <c r="E160" s="489" t="s">
        <v>482</v>
      </c>
      <c r="F160" s="807" t="s">
        <v>427</v>
      </c>
      <c r="G160" s="1128"/>
      <c r="H160" s="40">
        <v>1990</v>
      </c>
      <c r="I160" s="51" t="s">
        <v>33</v>
      </c>
      <c r="J160" s="77">
        <f t="shared" si="16"/>
        <v>0</v>
      </c>
      <c r="K160" s="42" t="s">
        <v>82</v>
      </c>
      <c r="L160" s="39">
        <v>15</v>
      </c>
      <c r="M160" s="56">
        <v>30</v>
      </c>
      <c r="N160" s="56">
        <v>61</v>
      </c>
      <c r="O160" s="56">
        <v>60</v>
      </c>
      <c r="P160" s="613">
        <v>0.14000000000000001</v>
      </c>
      <c r="Q160" s="381" t="s">
        <v>483</v>
      </c>
      <c r="R160" s="49">
        <v>90118000</v>
      </c>
      <c r="S160" s="953" t="s">
        <v>484</v>
      </c>
    </row>
    <row r="161" spans="1:19" ht="120.75" customHeight="1" x14ac:dyDescent="0.2">
      <c r="A161" s="109">
        <v>106534</v>
      </c>
      <c r="B161" s="36" t="s">
        <v>485</v>
      </c>
      <c r="C161" s="111" t="s">
        <v>76</v>
      </c>
      <c r="D161" s="37" t="s">
        <v>30</v>
      </c>
      <c r="E161" s="16" t="s">
        <v>486</v>
      </c>
      <c r="F161" s="575" t="s">
        <v>427</v>
      </c>
      <c r="G161" s="1128"/>
      <c r="H161" s="555">
        <v>220</v>
      </c>
      <c r="I161" s="49" t="s">
        <v>33</v>
      </c>
      <c r="J161" s="768">
        <f t="shared" si="16"/>
        <v>0</v>
      </c>
      <c r="K161" s="562" t="s">
        <v>82</v>
      </c>
      <c r="L161" s="74">
        <v>7.5</v>
      </c>
      <c r="M161" s="108">
        <v>61.5</v>
      </c>
      <c r="N161" s="108">
        <v>54</v>
      </c>
      <c r="O161" s="108">
        <v>32.5</v>
      </c>
      <c r="P161" s="620">
        <v>0.108</v>
      </c>
      <c r="Q161" s="381" t="s">
        <v>487</v>
      </c>
      <c r="R161" s="37">
        <v>90119000</v>
      </c>
      <c r="S161" s="320"/>
    </row>
    <row r="162" spans="1:19" ht="78" customHeight="1" thickBot="1" x14ac:dyDescent="0.25">
      <c r="A162" s="117">
        <v>106980</v>
      </c>
      <c r="B162" s="36" t="s">
        <v>488</v>
      </c>
      <c r="C162" s="111" t="s">
        <v>76</v>
      </c>
      <c r="D162" s="37" t="s">
        <v>30</v>
      </c>
      <c r="E162" s="489" t="s">
        <v>489</v>
      </c>
      <c r="F162" s="152" t="s">
        <v>427</v>
      </c>
      <c r="G162" s="1128"/>
      <c r="H162" s="40">
        <v>203</v>
      </c>
      <c r="I162" s="51" t="s">
        <v>33</v>
      </c>
      <c r="J162" s="77">
        <f t="shared" si="16"/>
        <v>0</v>
      </c>
      <c r="K162" s="42" t="s">
        <v>490</v>
      </c>
      <c r="L162" s="39">
        <v>5.61</v>
      </c>
      <c r="M162" s="56">
        <v>27</v>
      </c>
      <c r="N162" s="56">
        <v>22</v>
      </c>
      <c r="O162" s="56">
        <v>14</v>
      </c>
      <c r="P162" s="613">
        <v>1.9900000000000001E-2</v>
      </c>
      <c r="Q162" s="381" t="s">
        <v>491</v>
      </c>
      <c r="R162" s="74">
        <v>90119000</v>
      </c>
      <c r="S162" s="954" t="s">
        <v>492</v>
      </c>
    </row>
    <row r="163" spans="1:19" ht="39.950000000000003" customHeight="1" thickBot="1" x14ac:dyDescent="0.25">
      <c r="A163" s="217" t="s">
        <v>493</v>
      </c>
      <c r="B163" s="218"/>
      <c r="C163" s="219"/>
      <c r="D163" s="219"/>
      <c r="E163" s="218"/>
      <c r="F163" s="220"/>
      <c r="G163" s="223"/>
      <c r="H163" s="723"/>
      <c r="I163" s="219"/>
      <c r="J163" s="219"/>
      <c r="K163" s="218"/>
      <c r="L163" s="219"/>
      <c r="M163" s="219"/>
      <c r="N163" s="219"/>
      <c r="O163" s="219"/>
      <c r="P163" s="601"/>
      <c r="Q163" s="220"/>
      <c r="R163" s="220"/>
      <c r="S163" s="312"/>
    </row>
    <row r="164" spans="1:19" ht="78" customHeight="1" x14ac:dyDescent="0.2">
      <c r="A164" s="972">
        <v>106276</v>
      </c>
      <c r="B164" s="403" t="s">
        <v>494</v>
      </c>
      <c r="C164" s="382" t="s">
        <v>76</v>
      </c>
      <c r="D164" s="382" t="s">
        <v>495</v>
      </c>
      <c r="E164" s="55" t="s">
        <v>496</v>
      </c>
      <c r="F164" s="402" t="s">
        <v>497</v>
      </c>
      <c r="G164" s="1128"/>
      <c r="H164" s="405">
        <v>38.4</v>
      </c>
      <c r="I164" s="406" t="s">
        <v>33</v>
      </c>
      <c r="J164" s="89">
        <f>IF(I164="USD",H164*G164,H164*G164*1.3)</f>
        <v>0</v>
      </c>
      <c r="K164" s="407" t="s">
        <v>498</v>
      </c>
      <c r="L164" s="408">
        <v>4.4999999999999998E-2</v>
      </c>
      <c r="M164" s="409">
        <v>4</v>
      </c>
      <c r="N164" s="409">
        <v>4</v>
      </c>
      <c r="O164" s="409">
        <v>9</v>
      </c>
      <c r="P164" s="616">
        <v>1.44E-4</v>
      </c>
      <c r="Q164" s="410" t="s">
        <v>499</v>
      </c>
      <c r="R164" s="404">
        <v>32041300</v>
      </c>
      <c r="S164" s="1006" t="s">
        <v>500</v>
      </c>
    </row>
    <row r="165" spans="1:19" ht="39.950000000000003" customHeight="1" x14ac:dyDescent="0.2">
      <c r="A165" s="264">
        <v>106597</v>
      </c>
      <c r="B165" s="254" t="s">
        <v>501</v>
      </c>
      <c r="C165" s="255" t="s">
        <v>76</v>
      </c>
      <c r="D165" s="255" t="s">
        <v>495</v>
      </c>
      <c r="E165" s="127" t="s">
        <v>502</v>
      </c>
      <c r="F165" s="126" t="s">
        <v>497</v>
      </c>
      <c r="G165" s="1128"/>
      <c r="H165" s="121">
        <v>8.35</v>
      </c>
      <c r="I165" s="122" t="s">
        <v>33</v>
      </c>
      <c r="J165" s="41">
        <f>IF(I165="USD",H165*G165,H165*G165*1.3)</f>
        <v>0</v>
      </c>
      <c r="K165" s="128" t="s">
        <v>503</v>
      </c>
      <c r="L165" s="129">
        <v>5</v>
      </c>
      <c r="M165" s="130">
        <v>21</v>
      </c>
      <c r="N165" s="130">
        <v>28</v>
      </c>
      <c r="O165" s="130">
        <v>32</v>
      </c>
      <c r="P165" s="617">
        <v>1.8815999999999999E-2</v>
      </c>
      <c r="Q165" s="123" t="s">
        <v>504</v>
      </c>
      <c r="R165" s="269">
        <v>22072000</v>
      </c>
      <c r="S165" s="275" t="s">
        <v>505</v>
      </c>
    </row>
    <row r="166" spans="1:19" ht="86.1" customHeight="1" x14ac:dyDescent="0.2">
      <c r="A166" s="973">
        <v>106599</v>
      </c>
      <c r="B166" s="131" t="s">
        <v>506</v>
      </c>
      <c r="C166" s="126" t="s">
        <v>76</v>
      </c>
      <c r="D166" s="255" t="s">
        <v>495</v>
      </c>
      <c r="E166" s="127" t="s">
        <v>507</v>
      </c>
      <c r="F166" s="126" t="s">
        <v>497</v>
      </c>
      <c r="G166" s="1128"/>
      <c r="H166" s="121">
        <v>96.050000000000011</v>
      </c>
      <c r="I166" s="122" t="s">
        <v>33</v>
      </c>
      <c r="J166" s="41">
        <f>IF(I166="USD",H166*G166,H166*G166*1.3)</f>
        <v>0</v>
      </c>
      <c r="K166" s="128" t="s">
        <v>508</v>
      </c>
      <c r="L166" s="261">
        <v>4</v>
      </c>
      <c r="M166" s="261">
        <v>21</v>
      </c>
      <c r="N166" s="261">
        <v>28</v>
      </c>
      <c r="O166" s="261">
        <v>32</v>
      </c>
      <c r="P166" s="618">
        <v>1.8815999999999999E-2</v>
      </c>
      <c r="Q166" s="123" t="s">
        <v>509</v>
      </c>
      <c r="R166" s="971">
        <v>29071100</v>
      </c>
      <c r="S166" s="801" t="s">
        <v>510</v>
      </c>
    </row>
    <row r="167" spans="1:19" ht="81" customHeight="1" x14ac:dyDescent="0.2">
      <c r="A167" s="974">
        <v>106601</v>
      </c>
      <c r="B167" s="810" t="s">
        <v>511</v>
      </c>
      <c r="C167" s="811" t="s">
        <v>76</v>
      </c>
      <c r="D167" s="563" t="s">
        <v>512</v>
      </c>
      <c r="E167" s="812" t="s">
        <v>513</v>
      </c>
      <c r="F167" s="811" t="s">
        <v>497</v>
      </c>
      <c r="G167" s="550"/>
      <c r="H167" s="813">
        <v>154.25</v>
      </c>
      <c r="I167" s="814" t="s">
        <v>33</v>
      </c>
      <c r="J167" s="41">
        <f t="shared" ref="J167:J169" si="17">IF(I167="USD",H167*G167,H167*G167*1.3)</f>
        <v>0</v>
      </c>
      <c r="K167" s="42" t="s">
        <v>82</v>
      </c>
      <c r="L167" s="815">
        <v>0.4</v>
      </c>
      <c r="M167" s="816">
        <v>6</v>
      </c>
      <c r="N167" s="816">
        <v>6</v>
      </c>
      <c r="O167" s="816">
        <v>13</v>
      </c>
      <c r="P167" s="817">
        <v>4.6799999999999999E-4</v>
      </c>
      <c r="Q167" s="818" t="s">
        <v>514</v>
      </c>
      <c r="R167" s="971">
        <v>32129090</v>
      </c>
      <c r="S167" s="960" t="s">
        <v>515</v>
      </c>
    </row>
    <row r="168" spans="1:19" ht="90.95" customHeight="1" x14ac:dyDescent="0.2">
      <c r="A168" s="974">
        <v>106602</v>
      </c>
      <c r="B168" s="810" t="s">
        <v>516</v>
      </c>
      <c r="C168" s="811" t="s">
        <v>76</v>
      </c>
      <c r="D168" s="563" t="s">
        <v>512</v>
      </c>
      <c r="E168" s="812" t="s">
        <v>517</v>
      </c>
      <c r="F168" s="811" t="s">
        <v>497</v>
      </c>
      <c r="G168" s="550"/>
      <c r="H168" s="813">
        <v>161.5</v>
      </c>
      <c r="I168" s="814" t="s">
        <v>33</v>
      </c>
      <c r="J168" s="41">
        <f t="shared" si="17"/>
        <v>0</v>
      </c>
      <c r="K168" s="42" t="s">
        <v>82</v>
      </c>
      <c r="L168" s="815">
        <v>0.4</v>
      </c>
      <c r="M168" s="816">
        <v>6</v>
      </c>
      <c r="N168" s="816">
        <v>6</v>
      </c>
      <c r="O168" s="816">
        <v>13</v>
      </c>
      <c r="P168" s="817">
        <v>4.6799999999999999E-4</v>
      </c>
      <c r="Q168" s="818" t="s">
        <v>518</v>
      </c>
      <c r="R168" s="971">
        <v>32041300</v>
      </c>
      <c r="S168" s="960" t="s">
        <v>519</v>
      </c>
    </row>
    <row r="169" spans="1:19" ht="104.1" customHeight="1" x14ac:dyDescent="0.2">
      <c r="A169" s="974">
        <v>106603</v>
      </c>
      <c r="B169" s="810" t="s">
        <v>520</v>
      </c>
      <c r="C169" s="811" t="s">
        <v>76</v>
      </c>
      <c r="D169" s="563" t="s">
        <v>512</v>
      </c>
      <c r="E169" s="812" t="s">
        <v>521</v>
      </c>
      <c r="F169" s="811" t="s">
        <v>497</v>
      </c>
      <c r="G169" s="550"/>
      <c r="H169" s="813">
        <v>18.100000000000001</v>
      </c>
      <c r="I169" s="814" t="s">
        <v>33</v>
      </c>
      <c r="J169" s="41">
        <f t="shared" si="17"/>
        <v>0</v>
      </c>
      <c r="K169" s="936" t="s">
        <v>522</v>
      </c>
      <c r="L169" s="815">
        <v>1.1499999999999999</v>
      </c>
      <c r="M169" s="816">
        <v>21</v>
      </c>
      <c r="N169" s="816">
        <v>28</v>
      </c>
      <c r="O169" s="816">
        <v>32</v>
      </c>
      <c r="P169" s="817">
        <v>1.8815999999999999E-2</v>
      </c>
      <c r="Q169" s="818" t="s">
        <v>523</v>
      </c>
      <c r="R169" s="970">
        <v>28061000</v>
      </c>
      <c r="S169" s="801" t="s">
        <v>524</v>
      </c>
    </row>
    <row r="170" spans="1:19" ht="101.25" customHeight="1" thickBot="1" x14ac:dyDescent="0.25">
      <c r="A170" s="113">
        <v>106627</v>
      </c>
      <c r="B170" s="48" t="s">
        <v>525</v>
      </c>
      <c r="C170" s="49" t="s">
        <v>526</v>
      </c>
      <c r="D170" s="49" t="s">
        <v>438</v>
      </c>
      <c r="E170" s="55" t="s">
        <v>527</v>
      </c>
      <c r="F170" s="49" t="s">
        <v>427</v>
      </c>
      <c r="G170" s="550"/>
      <c r="H170" s="564">
        <v>14.25</v>
      </c>
      <c r="I170" s="51" t="s">
        <v>33</v>
      </c>
      <c r="J170" s="77">
        <f>IF(I170="USD",H170*G170,H170*G170*1.3)</f>
        <v>0</v>
      </c>
      <c r="K170" s="153" t="s">
        <v>82</v>
      </c>
      <c r="L170" s="49">
        <v>0.15</v>
      </c>
      <c r="M170" s="49">
        <v>10</v>
      </c>
      <c r="N170" s="49">
        <v>12</v>
      </c>
      <c r="O170" s="49">
        <v>10</v>
      </c>
      <c r="P170" s="619">
        <v>1.1999999999999999E-3</v>
      </c>
      <c r="Q170" s="180" t="s">
        <v>2248</v>
      </c>
      <c r="R170" s="268">
        <v>382200</v>
      </c>
      <c r="S170" s="275"/>
    </row>
    <row r="171" spans="1:19" s="65" customFormat="1" ht="39.950000000000003" customHeight="1" thickBot="1" x14ac:dyDescent="0.25">
      <c r="A171" s="217" t="s">
        <v>528</v>
      </c>
      <c r="B171" s="224"/>
      <c r="C171" s="225"/>
      <c r="D171" s="225"/>
      <c r="E171" s="224"/>
      <c r="F171" s="226"/>
      <c r="G171" s="227"/>
      <c r="H171" s="723"/>
      <c r="I171" s="225"/>
      <c r="J171" s="225"/>
      <c r="K171" s="224"/>
      <c r="L171" s="225"/>
      <c r="M171" s="225"/>
      <c r="N171" s="225"/>
      <c r="O171" s="225"/>
      <c r="P171" s="603"/>
      <c r="Q171" s="226"/>
      <c r="R171" s="226"/>
      <c r="S171" s="570"/>
    </row>
    <row r="172" spans="1:19" ht="115.5" customHeight="1" x14ac:dyDescent="0.2">
      <c r="A172" s="107">
        <v>106525</v>
      </c>
      <c r="B172" s="85" t="s">
        <v>529</v>
      </c>
      <c r="C172" s="108" t="s">
        <v>530</v>
      </c>
      <c r="D172" s="27" t="s">
        <v>30</v>
      </c>
      <c r="E172" s="489" t="s">
        <v>531</v>
      </c>
      <c r="F172" s="74" t="s">
        <v>427</v>
      </c>
      <c r="G172" s="551"/>
      <c r="H172" s="554">
        <v>83.5</v>
      </c>
      <c r="I172" s="51" t="s">
        <v>33</v>
      </c>
      <c r="J172" s="77">
        <f t="shared" ref="J172:J188" si="18">IF(I172="USD",H172*G172,H172*G172*1.3)</f>
        <v>0</v>
      </c>
      <c r="K172" s="562" t="s">
        <v>259</v>
      </c>
      <c r="L172" s="74">
        <v>16.95</v>
      </c>
      <c r="M172" s="74">
        <v>60</v>
      </c>
      <c r="N172" s="74">
        <v>40</v>
      </c>
      <c r="O172" s="74">
        <v>50</v>
      </c>
      <c r="P172" s="620">
        <v>0.12</v>
      </c>
      <c r="Q172" s="381" t="s">
        <v>532</v>
      </c>
      <c r="R172" s="378" t="s">
        <v>533</v>
      </c>
      <c r="S172" s="571" t="s">
        <v>534</v>
      </c>
    </row>
    <row r="173" spans="1:19" ht="72" customHeight="1" x14ac:dyDescent="0.2">
      <c r="A173" s="109">
        <v>106609</v>
      </c>
      <c r="B173" s="36" t="s">
        <v>535</v>
      </c>
      <c r="C173" s="37" t="s">
        <v>536</v>
      </c>
      <c r="D173" s="49" t="s">
        <v>30</v>
      </c>
      <c r="E173" s="489" t="s">
        <v>537</v>
      </c>
      <c r="F173" s="74" t="s">
        <v>427</v>
      </c>
      <c r="G173" s="550"/>
      <c r="H173" s="554">
        <v>16.25</v>
      </c>
      <c r="I173" s="51" t="s">
        <v>33</v>
      </c>
      <c r="J173" s="77">
        <f t="shared" si="18"/>
        <v>0</v>
      </c>
      <c r="K173" s="117" t="s">
        <v>259</v>
      </c>
      <c r="L173" s="37">
        <v>6</v>
      </c>
      <c r="M173" s="37">
        <v>38</v>
      </c>
      <c r="N173" s="37">
        <v>18</v>
      </c>
      <c r="O173" s="37">
        <v>8</v>
      </c>
      <c r="P173" s="566">
        <v>5.4999999999999997E-3</v>
      </c>
      <c r="Q173" s="183" t="s">
        <v>538</v>
      </c>
      <c r="R173" s="152">
        <v>70179000</v>
      </c>
      <c r="S173" s="275" t="s">
        <v>539</v>
      </c>
    </row>
    <row r="174" spans="1:19" ht="193.5" customHeight="1" x14ac:dyDescent="0.2">
      <c r="A174" s="1096">
        <v>106610</v>
      </c>
      <c r="B174" s="1097" t="s">
        <v>540</v>
      </c>
      <c r="C174" s="563" t="s">
        <v>43</v>
      </c>
      <c r="D174" s="563" t="s">
        <v>541</v>
      </c>
      <c r="E174" s="1095" t="s">
        <v>2250</v>
      </c>
      <c r="F174" s="74" t="s">
        <v>427</v>
      </c>
      <c r="G174" s="550"/>
      <c r="H174" s="1098">
        <v>19.79</v>
      </c>
      <c r="I174" s="49" t="s">
        <v>33</v>
      </c>
      <c r="J174" s="768">
        <f t="shared" si="18"/>
        <v>0</v>
      </c>
      <c r="K174" s="562" t="s">
        <v>259</v>
      </c>
      <c r="L174" s="1099">
        <v>0.65</v>
      </c>
      <c r="M174" s="1099">
        <v>0.09</v>
      </c>
      <c r="N174" s="1099">
        <v>8.9</v>
      </c>
      <c r="O174" s="1099">
        <v>6.4</v>
      </c>
      <c r="P174" s="1100">
        <v>5.4999999999999997E-3</v>
      </c>
      <c r="Q174" s="1101" t="s">
        <v>2249</v>
      </c>
      <c r="R174" s="1102">
        <v>382219</v>
      </c>
      <c r="S174" s="275" t="s">
        <v>542</v>
      </c>
    </row>
    <row r="175" spans="1:19" ht="45" customHeight="1" x14ac:dyDescent="0.2">
      <c r="A175" s="109">
        <v>106568</v>
      </c>
      <c r="B175" s="36" t="s">
        <v>543</v>
      </c>
      <c r="C175" s="37" t="s">
        <v>76</v>
      </c>
      <c r="D175" s="49" t="s">
        <v>30</v>
      </c>
      <c r="E175" s="489" t="s">
        <v>544</v>
      </c>
      <c r="F175" s="74" t="s">
        <v>427</v>
      </c>
      <c r="G175" s="550"/>
      <c r="H175" s="564">
        <v>1.8</v>
      </c>
      <c r="I175" s="51" t="s">
        <v>33</v>
      </c>
      <c r="J175" s="77">
        <f t="shared" si="18"/>
        <v>0</v>
      </c>
      <c r="K175" s="562" t="s">
        <v>259</v>
      </c>
      <c r="L175" s="37">
        <v>0.23</v>
      </c>
      <c r="M175" s="37">
        <v>48</v>
      </c>
      <c r="N175" s="37">
        <v>41</v>
      </c>
      <c r="O175" s="37">
        <v>36</v>
      </c>
      <c r="P175" s="566">
        <v>7.0847999999999994E-2</v>
      </c>
      <c r="Q175" s="183" t="s">
        <v>545</v>
      </c>
      <c r="R175" s="152">
        <v>39231010</v>
      </c>
      <c r="S175" s="955" t="s">
        <v>546</v>
      </c>
    </row>
    <row r="176" spans="1:19" ht="45" customHeight="1" x14ac:dyDescent="0.2">
      <c r="A176" s="109">
        <v>106564</v>
      </c>
      <c r="B176" s="55" t="s">
        <v>547</v>
      </c>
      <c r="C176" s="37" t="s">
        <v>76</v>
      </c>
      <c r="D176" s="49" t="s">
        <v>30</v>
      </c>
      <c r="E176" s="580" t="s">
        <v>548</v>
      </c>
      <c r="F176" s="74" t="s">
        <v>427</v>
      </c>
      <c r="G176" s="550"/>
      <c r="H176" s="564">
        <v>1.45</v>
      </c>
      <c r="I176" s="51" t="s">
        <v>33</v>
      </c>
      <c r="J176" s="77">
        <f t="shared" si="18"/>
        <v>0</v>
      </c>
      <c r="K176" s="562" t="s">
        <v>259</v>
      </c>
      <c r="L176" s="37">
        <v>0.24</v>
      </c>
      <c r="M176" s="37">
        <v>61.5</v>
      </c>
      <c r="N176" s="37">
        <v>41.5</v>
      </c>
      <c r="O176" s="37">
        <v>38</v>
      </c>
      <c r="P176" s="566">
        <v>1.5E-3</v>
      </c>
      <c r="Q176" s="183" t="s">
        <v>549</v>
      </c>
      <c r="R176" s="152">
        <v>70179000</v>
      </c>
      <c r="S176" s="955" t="s">
        <v>550</v>
      </c>
    </row>
    <row r="177" spans="1:19" ht="45" customHeight="1" x14ac:dyDescent="0.2">
      <c r="A177" s="109">
        <v>106565</v>
      </c>
      <c r="B177" s="36" t="s">
        <v>551</v>
      </c>
      <c r="C177" s="37" t="s">
        <v>552</v>
      </c>
      <c r="D177" s="49" t="s">
        <v>30</v>
      </c>
      <c r="E177" s="1190" t="s">
        <v>553</v>
      </c>
      <c r="F177" s="74" t="s">
        <v>427</v>
      </c>
      <c r="G177" s="550"/>
      <c r="H177" s="564">
        <v>0.76</v>
      </c>
      <c r="I177" s="51" t="s">
        <v>33</v>
      </c>
      <c r="J177" s="77">
        <f t="shared" si="18"/>
        <v>0</v>
      </c>
      <c r="K177" s="562" t="s">
        <v>259</v>
      </c>
      <c r="L177" s="37">
        <v>1.2E-2</v>
      </c>
      <c r="M177" s="37">
        <v>10</v>
      </c>
      <c r="N177" s="37">
        <v>7.5</v>
      </c>
      <c r="O177" s="37">
        <v>1</v>
      </c>
      <c r="P177" s="566">
        <v>3.0000000000000001E-3</v>
      </c>
      <c r="Q177" s="183" t="s">
        <v>554</v>
      </c>
      <c r="R177" s="152">
        <v>36031000</v>
      </c>
      <c r="S177" s="955" t="s">
        <v>550</v>
      </c>
    </row>
    <row r="178" spans="1:19" ht="45" customHeight="1" x14ac:dyDescent="0.2">
      <c r="A178" s="109">
        <v>106566</v>
      </c>
      <c r="B178" s="36" t="s">
        <v>555</v>
      </c>
      <c r="C178" s="37" t="s">
        <v>76</v>
      </c>
      <c r="D178" s="49" t="s">
        <v>30</v>
      </c>
      <c r="E178" s="462" t="s">
        <v>556</v>
      </c>
      <c r="F178" s="74" t="s">
        <v>427</v>
      </c>
      <c r="G178" s="550"/>
      <c r="H178" s="564">
        <v>4.38</v>
      </c>
      <c r="I178" s="51" t="s">
        <v>33</v>
      </c>
      <c r="J178" s="77">
        <f t="shared" si="18"/>
        <v>0</v>
      </c>
      <c r="K178" s="562" t="s">
        <v>259</v>
      </c>
      <c r="L178" s="37">
        <v>1.43</v>
      </c>
      <c r="M178" s="37">
        <v>45.5</v>
      </c>
      <c r="N178" s="37">
        <v>31.5</v>
      </c>
      <c r="O178" s="37">
        <v>36</v>
      </c>
      <c r="P178" s="566">
        <v>5.1999999999999998E-2</v>
      </c>
      <c r="Q178" s="183" t="s">
        <v>557</v>
      </c>
      <c r="R178" s="152">
        <v>73239900</v>
      </c>
      <c r="S178" s="956" t="s">
        <v>558</v>
      </c>
    </row>
    <row r="179" spans="1:19" ht="45" customHeight="1" x14ac:dyDescent="0.2">
      <c r="A179" s="109">
        <v>106567</v>
      </c>
      <c r="B179" s="36" t="s">
        <v>559</v>
      </c>
      <c r="C179" s="37" t="s">
        <v>76</v>
      </c>
      <c r="D179" s="49" t="s">
        <v>30</v>
      </c>
      <c r="E179" s="580" t="s">
        <v>560</v>
      </c>
      <c r="F179" s="74" t="s">
        <v>427</v>
      </c>
      <c r="G179" s="550"/>
      <c r="H179" s="564">
        <v>1.7</v>
      </c>
      <c r="I179" s="51" t="s">
        <v>33</v>
      </c>
      <c r="J179" s="77">
        <f t="shared" si="18"/>
        <v>0</v>
      </c>
      <c r="K179" s="562" t="s">
        <v>259</v>
      </c>
      <c r="L179" s="37">
        <v>0.16</v>
      </c>
      <c r="M179" s="37">
        <v>120</v>
      </c>
      <c r="N179" s="37">
        <v>80</v>
      </c>
      <c r="O179" s="37">
        <v>100</v>
      </c>
      <c r="P179" s="566">
        <v>1.8540000000000001E-4</v>
      </c>
      <c r="Q179" s="183" t="s">
        <v>561</v>
      </c>
      <c r="R179" s="152">
        <v>73261990</v>
      </c>
      <c r="S179" s="956" t="s">
        <v>558</v>
      </c>
    </row>
    <row r="180" spans="1:19" ht="45" customHeight="1" x14ac:dyDescent="0.2">
      <c r="A180" s="109">
        <v>106569</v>
      </c>
      <c r="B180" s="36" t="s">
        <v>562</v>
      </c>
      <c r="C180" s="37" t="s">
        <v>76</v>
      </c>
      <c r="D180" s="49" t="s">
        <v>30</v>
      </c>
      <c r="E180" s="55" t="s">
        <v>563</v>
      </c>
      <c r="F180" s="74" t="s">
        <v>427</v>
      </c>
      <c r="G180" s="550"/>
      <c r="H180" s="564">
        <v>0.9</v>
      </c>
      <c r="I180" s="51" t="s">
        <v>33</v>
      </c>
      <c r="J180" s="77">
        <f t="shared" si="18"/>
        <v>0</v>
      </c>
      <c r="K180" s="562" t="s">
        <v>259</v>
      </c>
      <c r="L180" s="37">
        <v>1.7999999999999999E-2</v>
      </c>
      <c r="M180" s="37">
        <v>33</v>
      </c>
      <c r="N180" s="37">
        <v>24</v>
      </c>
      <c r="O180" s="37">
        <v>13</v>
      </c>
      <c r="P180" s="566">
        <v>1.03E-2</v>
      </c>
      <c r="Q180" s="183" t="s">
        <v>564</v>
      </c>
      <c r="R180" s="152">
        <v>90189084</v>
      </c>
      <c r="S180" s="957" t="s">
        <v>565</v>
      </c>
    </row>
    <row r="181" spans="1:19" ht="45" customHeight="1" x14ac:dyDescent="0.2">
      <c r="A181" s="109">
        <v>106570</v>
      </c>
      <c r="B181" s="36" t="s">
        <v>566</v>
      </c>
      <c r="C181" s="37" t="s">
        <v>76</v>
      </c>
      <c r="D181" s="49" t="s">
        <v>30</v>
      </c>
      <c r="E181" s="581" t="s">
        <v>567</v>
      </c>
      <c r="F181" s="74" t="s">
        <v>427</v>
      </c>
      <c r="G181" s="550"/>
      <c r="H181" s="564">
        <v>1.56</v>
      </c>
      <c r="I181" s="51" t="s">
        <v>33</v>
      </c>
      <c r="J181" s="77">
        <f t="shared" si="18"/>
        <v>0</v>
      </c>
      <c r="K181" s="562" t="s">
        <v>259</v>
      </c>
      <c r="L181" s="37">
        <v>0.08</v>
      </c>
      <c r="M181" s="37">
        <v>38.5</v>
      </c>
      <c r="N181" s="37">
        <v>28.5</v>
      </c>
      <c r="O181" s="37">
        <v>32.5</v>
      </c>
      <c r="P181" s="566">
        <v>3.5660625000000001E-2</v>
      </c>
      <c r="Q181" s="183" t="s">
        <v>568</v>
      </c>
      <c r="R181" s="152">
        <v>91070000</v>
      </c>
      <c r="S181" s="958" t="s">
        <v>569</v>
      </c>
    </row>
    <row r="182" spans="1:19" ht="45" customHeight="1" x14ac:dyDescent="0.2">
      <c r="A182" s="109">
        <v>106576</v>
      </c>
      <c r="B182" s="36" t="s">
        <v>570</v>
      </c>
      <c r="C182" s="37" t="s">
        <v>76</v>
      </c>
      <c r="D182" s="49" t="s">
        <v>30</v>
      </c>
      <c r="E182" s="580" t="s">
        <v>571</v>
      </c>
      <c r="F182" s="74" t="s">
        <v>427</v>
      </c>
      <c r="G182" s="550"/>
      <c r="H182" s="564">
        <v>1.1000000000000001</v>
      </c>
      <c r="I182" s="51" t="s">
        <v>33</v>
      </c>
      <c r="J182" s="77">
        <f t="shared" si="18"/>
        <v>0</v>
      </c>
      <c r="K182" s="562" t="s">
        <v>259</v>
      </c>
      <c r="L182" s="37">
        <v>0.57999999999999996</v>
      </c>
      <c r="M182" s="37">
        <v>44</v>
      </c>
      <c r="N182" s="37">
        <v>36</v>
      </c>
      <c r="O182" s="37">
        <v>48</v>
      </c>
      <c r="P182" s="566">
        <v>7.5999999999999998E-2</v>
      </c>
      <c r="Q182" s="183" t="s">
        <v>572</v>
      </c>
      <c r="R182" s="152">
        <v>70172000</v>
      </c>
      <c r="S182" s="955" t="s">
        <v>573</v>
      </c>
    </row>
    <row r="183" spans="1:19" ht="45" customHeight="1" x14ac:dyDescent="0.2">
      <c r="A183" s="113">
        <v>106947</v>
      </c>
      <c r="B183" s="48" t="s">
        <v>574</v>
      </c>
      <c r="C183" s="49" t="s">
        <v>575</v>
      </c>
      <c r="D183" s="49" t="s">
        <v>30</v>
      </c>
      <c r="E183" s="580" t="s">
        <v>576</v>
      </c>
      <c r="F183" s="74" t="s">
        <v>427</v>
      </c>
      <c r="G183" s="549"/>
      <c r="H183" s="565">
        <v>5.03</v>
      </c>
      <c r="I183" s="51" t="s">
        <v>33</v>
      </c>
      <c r="J183" s="77">
        <f t="shared" si="18"/>
        <v>0</v>
      </c>
      <c r="K183" s="562" t="s">
        <v>259</v>
      </c>
      <c r="L183" s="37">
        <v>4.5</v>
      </c>
      <c r="M183" s="37">
        <v>67</v>
      </c>
      <c r="N183" s="37">
        <v>18</v>
      </c>
      <c r="O183" s="37">
        <v>16</v>
      </c>
      <c r="P183" s="566">
        <v>1.9E-2</v>
      </c>
      <c r="Q183" s="180" t="s">
        <v>577</v>
      </c>
      <c r="R183" s="268">
        <v>48232000</v>
      </c>
      <c r="S183" s="958" t="s">
        <v>578</v>
      </c>
    </row>
    <row r="184" spans="1:19" ht="45" customHeight="1" x14ac:dyDescent="0.2">
      <c r="A184" s="113">
        <v>106655</v>
      </c>
      <c r="B184" s="137" t="s">
        <v>579</v>
      </c>
      <c r="C184" s="49" t="s">
        <v>530</v>
      </c>
      <c r="D184" s="49" t="s">
        <v>30</v>
      </c>
      <c r="E184" s="580" t="s">
        <v>580</v>
      </c>
      <c r="F184" s="74" t="s">
        <v>427</v>
      </c>
      <c r="G184" s="549"/>
      <c r="H184" s="565">
        <v>1.92</v>
      </c>
      <c r="I184" s="51" t="s">
        <v>33</v>
      </c>
      <c r="J184" s="77">
        <f t="shared" si="18"/>
        <v>0</v>
      </c>
      <c r="K184" s="562" t="s">
        <v>259</v>
      </c>
      <c r="L184" s="37">
        <v>0.85</v>
      </c>
      <c r="M184" s="37">
        <v>45</v>
      </c>
      <c r="N184" s="37">
        <v>16</v>
      </c>
      <c r="O184" s="37">
        <v>23</v>
      </c>
      <c r="P184" s="566">
        <v>1.2937499999999999E-2</v>
      </c>
      <c r="Q184" s="180" t="s">
        <v>581</v>
      </c>
      <c r="R184" s="268">
        <v>44219100</v>
      </c>
      <c r="S184" s="955" t="s">
        <v>582</v>
      </c>
    </row>
    <row r="185" spans="1:19" ht="45" customHeight="1" x14ac:dyDescent="0.2">
      <c r="A185" s="113">
        <v>106946</v>
      </c>
      <c r="B185" s="137" t="s">
        <v>583</v>
      </c>
      <c r="C185" s="49" t="s">
        <v>584</v>
      </c>
      <c r="D185" s="49" t="s">
        <v>30</v>
      </c>
      <c r="E185" s="581" t="s">
        <v>585</v>
      </c>
      <c r="F185" s="74" t="s">
        <v>427</v>
      </c>
      <c r="G185" s="549"/>
      <c r="H185" s="565">
        <v>0.77</v>
      </c>
      <c r="I185" s="51" t="s">
        <v>33</v>
      </c>
      <c r="J185" s="77">
        <f t="shared" si="18"/>
        <v>0</v>
      </c>
      <c r="K185" s="562" t="s">
        <v>259</v>
      </c>
      <c r="L185" s="37">
        <v>2.3E-2</v>
      </c>
      <c r="M185" s="37">
        <v>15</v>
      </c>
      <c r="N185" s="37">
        <v>10</v>
      </c>
      <c r="O185" s="37">
        <v>0.5</v>
      </c>
      <c r="P185" s="920">
        <v>7.5000000000000002E-4</v>
      </c>
      <c r="Q185" s="180" t="s">
        <v>586</v>
      </c>
      <c r="R185" s="268">
        <v>48239085</v>
      </c>
      <c r="S185" s="959" t="s">
        <v>46</v>
      </c>
    </row>
    <row r="186" spans="1:19" ht="48.75" customHeight="1" x14ac:dyDescent="0.2">
      <c r="A186" s="109">
        <v>106571</v>
      </c>
      <c r="B186" s="55" t="s">
        <v>587</v>
      </c>
      <c r="C186" s="37" t="s">
        <v>76</v>
      </c>
      <c r="D186" s="49" t="s">
        <v>30</v>
      </c>
      <c r="E186" s="567" t="s">
        <v>588</v>
      </c>
      <c r="F186" s="74" t="s">
        <v>427</v>
      </c>
      <c r="G186" s="550"/>
      <c r="H186" s="564">
        <v>4.72</v>
      </c>
      <c r="I186" s="51" t="s">
        <v>33</v>
      </c>
      <c r="J186" s="77">
        <f t="shared" si="18"/>
        <v>0</v>
      </c>
      <c r="K186" s="562" t="s">
        <v>259</v>
      </c>
      <c r="L186" s="37">
        <v>0.68</v>
      </c>
      <c r="M186" s="37">
        <v>62</v>
      </c>
      <c r="N186" s="37">
        <v>42</v>
      </c>
      <c r="O186" s="37">
        <v>24.3</v>
      </c>
      <c r="P186" s="566">
        <v>6.3299999999999995E-2</v>
      </c>
      <c r="Q186" s="183" t="s">
        <v>589</v>
      </c>
      <c r="R186" s="152">
        <v>70179000</v>
      </c>
      <c r="S186" s="958" t="s">
        <v>590</v>
      </c>
    </row>
    <row r="187" spans="1:19" ht="39.950000000000003" customHeight="1" x14ac:dyDescent="0.2">
      <c r="A187" s="125">
        <v>106605</v>
      </c>
      <c r="B187" s="131" t="s">
        <v>591</v>
      </c>
      <c r="C187" s="37" t="s">
        <v>76</v>
      </c>
      <c r="D187" s="255" t="s">
        <v>30</v>
      </c>
      <c r="E187" s="569" t="s">
        <v>592</v>
      </c>
      <c r="F187" s="37" t="s">
        <v>497</v>
      </c>
      <c r="G187" s="1128"/>
      <c r="H187" s="121">
        <v>37.85</v>
      </c>
      <c r="I187" s="122" t="s">
        <v>33</v>
      </c>
      <c r="J187" s="41">
        <f t="shared" si="18"/>
        <v>0</v>
      </c>
      <c r="K187" s="42" t="s">
        <v>82</v>
      </c>
      <c r="L187" s="129">
        <v>0.02</v>
      </c>
      <c r="M187" s="130">
        <v>3</v>
      </c>
      <c r="N187" s="130">
        <v>3</v>
      </c>
      <c r="O187" s="130">
        <v>50</v>
      </c>
      <c r="P187" s="617">
        <v>4.4999999999999999E-4</v>
      </c>
      <c r="Q187" s="123" t="s">
        <v>593</v>
      </c>
      <c r="R187" s="269">
        <v>70179000</v>
      </c>
      <c r="S187" s="572" t="s">
        <v>594</v>
      </c>
    </row>
    <row r="188" spans="1:19" ht="84" customHeight="1" thickBot="1" x14ac:dyDescent="0.25">
      <c r="A188" s="265">
        <v>106606</v>
      </c>
      <c r="B188" s="139" t="s">
        <v>595</v>
      </c>
      <c r="C188" s="256" t="s">
        <v>596</v>
      </c>
      <c r="D188" s="256" t="s">
        <v>30</v>
      </c>
      <c r="E188" s="568" t="s">
        <v>597</v>
      </c>
      <c r="F188" s="37" t="s">
        <v>497</v>
      </c>
      <c r="G188" s="1128"/>
      <c r="H188" s="132">
        <v>51.300000000000004</v>
      </c>
      <c r="I188" s="133" t="s">
        <v>33</v>
      </c>
      <c r="J188" s="77">
        <f t="shared" si="18"/>
        <v>0</v>
      </c>
      <c r="K188" s="78" t="s">
        <v>82</v>
      </c>
      <c r="L188" s="411">
        <v>1.3</v>
      </c>
      <c r="M188" s="412">
        <v>6</v>
      </c>
      <c r="N188" s="412">
        <v>3</v>
      </c>
      <c r="O188" s="412">
        <v>15</v>
      </c>
      <c r="P188" s="621">
        <v>2.7E-4</v>
      </c>
      <c r="Q188" s="134" t="s">
        <v>598</v>
      </c>
      <c r="R188" s="270">
        <v>69091100</v>
      </c>
      <c r="S188" s="573" t="s">
        <v>599</v>
      </c>
    </row>
    <row r="189" spans="1:19" s="25" customFormat="1" ht="45" customHeight="1" thickBot="1" x14ac:dyDescent="0.25">
      <c r="A189" s="334" t="s">
        <v>600</v>
      </c>
      <c r="B189" s="335"/>
      <c r="C189" s="335"/>
      <c r="D189" s="335"/>
      <c r="E189" s="335"/>
      <c r="F189" s="335"/>
      <c r="G189" s="336"/>
      <c r="H189" s="728"/>
      <c r="I189" s="335"/>
      <c r="J189" s="335"/>
      <c r="K189" s="335"/>
      <c r="L189" s="338"/>
      <c r="M189" s="338"/>
      <c r="N189" s="338"/>
      <c r="O189" s="338"/>
      <c r="P189" s="622"/>
      <c r="Q189" s="335"/>
      <c r="R189" s="335"/>
      <c r="S189" s="339"/>
    </row>
    <row r="190" spans="1:19" ht="39.950000000000003" customHeight="1" thickBot="1" x14ac:dyDescent="0.25">
      <c r="A190" s="217" t="s">
        <v>601</v>
      </c>
      <c r="B190" s="218"/>
      <c r="C190" s="219"/>
      <c r="D190" s="219"/>
      <c r="E190" s="218"/>
      <c r="F190" s="220"/>
      <c r="G190" s="223"/>
      <c r="H190" s="723"/>
      <c r="I190" s="219"/>
      <c r="J190" s="219"/>
      <c r="K190" s="218"/>
      <c r="L190" s="219"/>
      <c r="M190" s="219"/>
      <c r="N190" s="219"/>
      <c r="O190" s="219"/>
      <c r="P190" s="601"/>
      <c r="Q190" s="220"/>
      <c r="R190" s="220"/>
      <c r="S190" s="312"/>
    </row>
    <row r="191" spans="1:19" ht="183" customHeight="1" x14ac:dyDescent="0.2">
      <c r="A191" s="107">
        <v>106050</v>
      </c>
      <c r="B191" s="85" t="s">
        <v>602</v>
      </c>
      <c r="C191" s="74" t="s">
        <v>76</v>
      </c>
      <c r="D191" s="75" t="s">
        <v>30</v>
      </c>
      <c r="E191" s="489" t="s">
        <v>603</v>
      </c>
      <c r="F191" s="584" t="s">
        <v>604</v>
      </c>
      <c r="G191" s="1128"/>
      <c r="H191" s="468">
        <v>5019</v>
      </c>
      <c r="I191" s="68" t="s">
        <v>605</v>
      </c>
      <c r="J191" s="671">
        <f t="shared" ref="J191:J204" si="19">IF(I191="USD",H191*G191,H191*G191*1.3)</f>
        <v>0</v>
      </c>
      <c r="K191" s="32" t="s">
        <v>82</v>
      </c>
      <c r="L191" s="439">
        <v>13.2</v>
      </c>
      <c r="M191" s="33">
        <v>54</v>
      </c>
      <c r="N191" s="33">
        <v>37</v>
      </c>
      <c r="O191" s="33">
        <v>28</v>
      </c>
      <c r="P191" s="623">
        <v>5.5944000000000001E-2</v>
      </c>
      <c r="Q191" s="71">
        <v>7025009</v>
      </c>
      <c r="R191" s="242">
        <v>90181990</v>
      </c>
      <c r="S191" s="290" t="s">
        <v>606</v>
      </c>
    </row>
    <row r="192" spans="1:19" s="149" customFormat="1" ht="251.25" customHeight="1" x14ac:dyDescent="0.2">
      <c r="A192" s="109">
        <v>106064</v>
      </c>
      <c r="B192" s="36" t="s">
        <v>607</v>
      </c>
      <c r="C192" s="37" t="s">
        <v>76</v>
      </c>
      <c r="D192" s="75" t="s">
        <v>30</v>
      </c>
      <c r="E192" s="489" t="s">
        <v>608</v>
      </c>
      <c r="F192" s="584" t="s">
        <v>604</v>
      </c>
      <c r="G192" s="1128"/>
      <c r="H192" s="148">
        <v>19874</v>
      </c>
      <c r="I192" s="39" t="s">
        <v>605</v>
      </c>
      <c r="J192" s="672">
        <f t="shared" si="19"/>
        <v>0</v>
      </c>
      <c r="K192" s="42" t="s">
        <v>82</v>
      </c>
      <c r="L192" s="56">
        <v>85</v>
      </c>
      <c r="M192" s="44">
        <v>100</v>
      </c>
      <c r="N192" s="44">
        <v>84</v>
      </c>
      <c r="O192" s="44">
        <v>89</v>
      </c>
      <c r="P192" s="505">
        <v>0.74760000000000004</v>
      </c>
      <c r="Q192" s="46" t="s">
        <v>609</v>
      </c>
      <c r="R192" s="81">
        <v>90181990</v>
      </c>
      <c r="S192" s="275" t="s">
        <v>610</v>
      </c>
    </row>
    <row r="193" spans="1:19" s="149" customFormat="1" ht="53.25" customHeight="1" x14ac:dyDescent="0.2">
      <c r="A193" s="109">
        <v>106438</v>
      </c>
      <c r="B193" s="36" t="s">
        <v>611</v>
      </c>
      <c r="C193" s="37" t="s">
        <v>76</v>
      </c>
      <c r="D193" s="75" t="s">
        <v>30</v>
      </c>
      <c r="E193" s="489" t="s">
        <v>612</v>
      </c>
      <c r="F193" s="584" t="s">
        <v>604</v>
      </c>
      <c r="G193" s="1128"/>
      <c r="H193" s="148">
        <v>3</v>
      </c>
      <c r="I193" s="39" t="s">
        <v>605</v>
      </c>
      <c r="J193" s="672">
        <f t="shared" si="19"/>
        <v>0</v>
      </c>
      <c r="K193" s="42" t="s">
        <v>82</v>
      </c>
      <c r="L193" s="56">
        <v>0.1</v>
      </c>
      <c r="M193" s="44">
        <v>45</v>
      </c>
      <c r="N193" s="44">
        <v>16</v>
      </c>
      <c r="O193" s="44">
        <v>2</v>
      </c>
      <c r="P193" s="505">
        <v>1.4400000000000001E-3</v>
      </c>
      <c r="Q193" s="46" t="s">
        <v>613</v>
      </c>
      <c r="R193" s="81">
        <v>39239000</v>
      </c>
      <c r="S193" s="275" t="s">
        <v>610</v>
      </c>
    </row>
    <row r="194" spans="1:19" s="927" customFormat="1" ht="144.75" customHeight="1" thickBot="1" x14ac:dyDescent="0.25">
      <c r="A194" s="484">
        <v>106982</v>
      </c>
      <c r="B194" s="98" t="s">
        <v>614</v>
      </c>
      <c r="C194" s="59" t="s">
        <v>76</v>
      </c>
      <c r="D194" s="924" t="s">
        <v>30</v>
      </c>
      <c r="E194" s="576" t="s">
        <v>615</v>
      </c>
      <c r="F194" s="498" t="s">
        <v>604</v>
      </c>
      <c r="G194" s="1128"/>
      <c r="H194" s="925">
        <v>5763</v>
      </c>
      <c r="I194" s="60" t="s">
        <v>605</v>
      </c>
      <c r="J194" s="926">
        <f t="shared" si="19"/>
        <v>0</v>
      </c>
      <c r="K194" s="62" t="s">
        <v>82</v>
      </c>
      <c r="L194" s="469">
        <v>16.3</v>
      </c>
      <c r="M194" s="470">
        <v>54</v>
      </c>
      <c r="N194" s="470">
        <v>43</v>
      </c>
      <c r="O194" s="470">
        <v>48</v>
      </c>
      <c r="P194" s="606">
        <v>0.111456</v>
      </c>
      <c r="Q194" s="440">
        <v>1876820</v>
      </c>
      <c r="R194" s="437">
        <v>84798997</v>
      </c>
      <c r="S194" s="303" t="s">
        <v>616</v>
      </c>
    </row>
    <row r="195" spans="1:19" ht="178.5" customHeight="1" x14ac:dyDescent="0.2">
      <c r="A195" s="262">
        <v>106732</v>
      </c>
      <c r="B195" s="36" t="s">
        <v>617</v>
      </c>
      <c r="C195" s="37" t="s">
        <v>76</v>
      </c>
      <c r="D195" s="37" t="s">
        <v>30</v>
      </c>
      <c r="E195" s="57" t="s">
        <v>618</v>
      </c>
      <c r="F195" s="37" t="s">
        <v>497</v>
      </c>
      <c r="G195" s="1128"/>
      <c r="H195" s="40">
        <v>1489.45</v>
      </c>
      <c r="I195" s="58" t="s">
        <v>33</v>
      </c>
      <c r="J195" s="41">
        <f t="shared" si="19"/>
        <v>0</v>
      </c>
      <c r="K195" s="42" t="s">
        <v>82</v>
      </c>
      <c r="L195" s="43">
        <v>0.8</v>
      </c>
      <c r="M195" s="44">
        <v>25</v>
      </c>
      <c r="N195" s="45">
        <v>26.5</v>
      </c>
      <c r="O195" s="45">
        <v>8.3000000000000007</v>
      </c>
      <c r="P195" s="505">
        <v>5.4987500000000002E-3</v>
      </c>
      <c r="Q195" s="46" t="s">
        <v>619</v>
      </c>
      <c r="R195" s="81">
        <v>84199085</v>
      </c>
      <c r="S195" s="275" t="s">
        <v>620</v>
      </c>
    </row>
    <row r="196" spans="1:19" ht="225.95" customHeight="1" x14ac:dyDescent="0.2">
      <c r="A196" s="109">
        <v>106046</v>
      </c>
      <c r="B196" s="36" t="s">
        <v>621</v>
      </c>
      <c r="C196" s="37" t="s">
        <v>76</v>
      </c>
      <c r="D196" s="39" t="s">
        <v>30</v>
      </c>
      <c r="E196" s="55" t="s">
        <v>622</v>
      </c>
      <c r="F196" s="74" t="s">
        <v>497</v>
      </c>
      <c r="G196" s="550"/>
      <c r="H196" s="40">
        <v>6205.2</v>
      </c>
      <c r="I196" s="58" t="s">
        <v>33</v>
      </c>
      <c r="J196" s="41">
        <f t="shared" si="19"/>
        <v>0</v>
      </c>
      <c r="K196" s="42" t="s">
        <v>82</v>
      </c>
      <c r="L196" s="43">
        <v>17</v>
      </c>
      <c r="M196" s="44">
        <v>50</v>
      </c>
      <c r="N196" s="44">
        <v>44</v>
      </c>
      <c r="O196" s="44">
        <v>42</v>
      </c>
      <c r="P196" s="932">
        <v>9.2399999999999996E-2</v>
      </c>
      <c r="Q196" s="46" t="s">
        <v>623</v>
      </c>
      <c r="R196" s="81">
        <v>84198998</v>
      </c>
      <c r="S196" s="801" t="s">
        <v>624</v>
      </c>
    </row>
    <row r="197" spans="1:19" ht="147" customHeight="1" x14ac:dyDescent="0.2">
      <c r="A197" s="262">
        <v>106205</v>
      </c>
      <c r="B197" s="36" t="s">
        <v>625</v>
      </c>
      <c r="C197" s="37" t="s">
        <v>76</v>
      </c>
      <c r="D197" s="37" t="s">
        <v>30</v>
      </c>
      <c r="E197" s="57" t="s">
        <v>626</v>
      </c>
      <c r="F197" s="37" t="s">
        <v>497</v>
      </c>
      <c r="G197" s="1128"/>
      <c r="H197" s="40">
        <v>1400.5500000000002</v>
      </c>
      <c r="I197" s="58" t="s">
        <v>33</v>
      </c>
      <c r="J197" s="41">
        <f t="shared" si="19"/>
        <v>0</v>
      </c>
      <c r="K197" s="42" t="s">
        <v>82</v>
      </c>
      <c r="L197" s="43">
        <v>15</v>
      </c>
      <c r="M197" s="44">
        <v>30</v>
      </c>
      <c r="N197" s="44">
        <v>38</v>
      </c>
      <c r="O197" s="44">
        <v>62</v>
      </c>
      <c r="P197" s="505">
        <v>7.0680000000000007E-2</v>
      </c>
      <c r="Q197" s="46" t="s">
        <v>627</v>
      </c>
      <c r="R197" s="81">
        <v>90182000</v>
      </c>
      <c r="S197" s="275" t="s">
        <v>628</v>
      </c>
    </row>
    <row r="198" spans="1:19" ht="141.75" x14ac:dyDescent="0.2">
      <c r="A198" s="109">
        <v>106048</v>
      </c>
      <c r="B198" s="36" t="s">
        <v>629</v>
      </c>
      <c r="C198" s="37" t="s">
        <v>76</v>
      </c>
      <c r="D198" s="75" t="s">
        <v>30</v>
      </c>
      <c r="E198" s="57" t="s">
        <v>630</v>
      </c>
      <c r="F198" s="37" t="s">
        <v>497</v>
      </c>
      <c r="G198" s="1128"/>
      <c r="H198" s="40">
        <v>2034.75</v>
      </c>
      <c r="I198" s="58" t="s">
        <v>33</v>
      </c>
      <c r="J198" s="41">
        <f t="shared" si="19"/>
        <v>0</v>
      </c>
      <c r="K198" s="42" t="s">
        <v>82</v>
      </c>
      <c r="L198" s="43">
        <v>18</v>
      </c>
      <c r="M198" s="44">
        <v>49</v>
      </c>
      <c r="N198" s="44">
        <v>41</v>
      </c>
      <c r="O198" s="44">
        <v>44</v>
      </c>
      <c r="P198" s="505">
        <v>8.8396000000000002E-2</v>
      </c>
      <c r="Q198" s="46" t="s">
        <v>631</v>
      </c>
      <c r="R198" s="81">
        <v>84211920</v>
      </c>
      <c r="S198" s="275" t="s">
        <v>632</v>
      </c>
    </row>
    <row r="199" spans="1:19" ht="220.5" x14ac:dyDescent="0.2">
      <c r="A199" s="109">
        <v>106224</v>
      </c>
      <c r="B199" s="36" t="s">
        <v>633</v>
      </c>
      <c r="C199" s="37" t="s">
        <v>76</v>
      </c>
      <c r="D199" s="39" t="s">
        <v>30</v>
      </c>
      <c r="E199" s="57" t="s">
        <v>634</v>
      </c>
      <c r="F199" s="37" t="s">
        <v>497</v>
      </c>
      <c r="G199" s="1128"/>
      <c r="H199" s="40">
        <v>6060.3</v>
      </c>
      <c r="I199" s="58" t="s">
        <v>33</v>
      </c>
      <c r="J199" s="41">
        <f t="shared" si="19"/>
        <v>0</v>
      </c>
      <c r="K199" s="42" t="s">
        <v>82</v>
      </c>
      <c r="L199" s="43">
        <v>107</v>
      </c>
      <c r="M199" s="45">
        <v>92</v>
      </c>
      <c r="N199" s="45">
        <v>62</v>
      </c>
      <c r="O199" s="45">
        <v>63</v>
      </c>
      <c r="P199" s="505">
        <v>0.3594</v>
      </c>
      <c r="Q199" s="46" t="s">
        <v>635</v>
      </c>
      <c r="R199" s="81">
        <v>84211920</v>
      </c>
      <c r="S199" s="275" t="s">
        <v>636</v>
      </c>
    </row>
    <row r="200" spans="1:19" ht="38.25" customHeight="1" x14ac:dyDescent="0.2">
      <c r="A200" s="109">
        <v>106225</v>
      </c>
      <c r="B200" s="36" t="s">
        <v>637</v>
      </c>
      <c r="C200" s="238" t="s">
        <v>76</v>
      </c>
      <c r="D200" s="39" t="s">
        <v>30</v>
      </c>
      <c r="E200" s="13" t="s">
        <v>638</v>
      </c>
      <c r="F200" s="37" t="s">
        <v>497</v>
      </c>
      <c r="G200" s="1128"/>
      <c r="H200" s="40">
        <v>948.7</v>
      </c>
      <c r="I200" s="58" t="s">
        <v>33</v>
      </c>
      <c r="J200" s="41">
        <f t="shared" si="19"/>
        <v>0</v>
      </c>
      <c r="K200" s="42" t="s">
        <v>82</v>
      </c>
      <c r="L200" s="43">
        <v>3</v>
      </c>
      <c r="M200" s="45">
        <v>26</v>
      </c>
      <c r="N200" s="45">
        <v>21</v>
      </c>
      <c r="O200" s="45">
        <v>11</v>
      </c>
      <c r="P200" s="505">
        <v>6.0000000000000001E-3</v>
      </c>
      <c r="Q200" s="46" t="s">
        <v>639</v>
      </c>
      <c r="R200" s="81">
        <v>84219100</v>
      </c>
      <c r="S200" s="275" t="s">
        <v>640</v>
      </c>
    </row>
    <row r="201" spans="1:19" ht="42" customHeight="1" x14ac:dyDescent="0.2">
      <c r="A201" s="109">
        <v>106226</v>
      </c>
      <c r="B201" s="36" t="s">
        <v>641</v>
      </c>
      <c r="C201" s="238" t="s">
        <v>29</v>
      </c>
      <c r="D201" s="39" t="s">
        <v>30</v>
      </c>
      <c r="E201" s="13" t="s">
        <v>642</v>
      </c>
      <c r="F201" s="37" t="s">
        <v>497</v>
      </c>
      <c r="G201" s="1128"/>
      <c r="H201" s="40">
        <v>579.25</v>
      </c>
      <c r="I201" s="58" t="s">
        <v>33</v>
      </c>
      <c r="J201" s="41">
        <f t="shared" si="19"/>
        <v>0</v>
      </c>
      <c r="K201" s="42" t="s">
        <v>82</v>
      </c>
      <c r="L201" s="43">
        <v>2</v>
      </c>
      <c r="M201" s="45">
        <v>29</v>
      </c>
      <c r="N201" s="45">
        <v>21</v>
      </c>
      <c r="O201" s="45">
        <v>10</v>
      </c>
      <c r="P201" s="505">
        <v>6.1000000000000004E-3</v>
      </c>
      <c r="Q201" s="46" t="s">
        <v>643</v>
      </c>
      <c r="R201" s="81">
        <v>84219100</v>
      </c>
      <c r="S201" s="275" t="s">
        <v>644</v>
      </c>
    </row>
    <row r="202" spans="1:19" ht="47.25" x14ac:dyDescent="0.2">
      <c r="A202" s="109">
        <v>106227</v>
      </c>
      <c r="B202" s="36" t="s">
        <v>645</v>
      </c>
      <c r="C202" s="238" t="s">
        <v>29</v>
      </c>
      <c r="D202" s="39" t="s">
        <v>30</v>
      </c>
      <c r="E202" s="13" t="s">
        <v>646</v>
      </c>
      <c r="F202" s="37" t="s">
        <v>497</v>
      </c>
      <c r="G202" s="1128"/>
      <c r="H202" s="40">
        <v>174.20000000000002</v>
      </c>
      <c r="I202" s="58" t="s">
        <v>33</v>
      </c>
      <c r="J202" s="41">
        <f t="shared" si="19"/>
        <v>0</v>
      </c>
      <c r="K202" s="42" t="s">
        <v>82</v>
      </c>
      <c r="L202" s="43">
        <v>0.1</v>
      </c>
      <c r="M202" s="45">
        <v>22</v>
      </c>
      <c r="N202" s="45">
        <v>22</v>
      </c>
      <c r="O202" s="45">
        <v>6</v>
      </c>
      <c r="P202" s="505">
        <v>2.8999999999999998E-3</v>
      </c>
      <c r="Q202" s="46" t="s">
        <v>647</v>
      </c>
      <c r="R202" s="81">
        <v>84219100</v>
      </c>
      <c r="S202" s="275" t="s">
        <v>648</v>
      </c>
    </row>
    <row r="203" spans="1:19" ht="49.5" customHeight="1" x14ac:dyDescent="0.2">
      <c r="A203" s="109">
        <v>106228</v>
      </c>
      <c r="B203" s="36" t="s">
        <v>649</v>
      </c>
      <c r="C203" s="238" t="s">
        <v>29</v>
      </c>
      <c r="D203" s="39" t="s">
        <v>30</v>
      </c>
      <c r="E203" s="13" t="s">
        <v>650</v>
      </c>
      <c r="F203" s="37" t="s">
        <v>497</v>
      </c>
      <c r="G203" s="1128"/>
      <c r="H203" s="40">
        <v>327.15000000000003</v>
      </c>
      <c r="I203" s="58" t="s">
        <v>33</v>
      </c>
      <c r="J203" s="41">
        <f t="shared" si="19"/>
        <v>0</v>
      </c>
      <c r="K203" s="42" t="s">
        <v>82</v>
      </c>
      <c r="L203" s="43">
        <v>0.4</v>
      </c>
      <c r="M203" s="45">
        <v>20</v>
      </c>
      <c r="N203" s="45">
        <v>17</v>
      </c>
      <c r="O203" s="45">
        <v>9</v>
      </c>
      <c r="P203" s="505">
        <v>3.0999999999999999E-3</v>
      </c>
      <c r="Q203" s="46" t="s">
        <v>651</v>
      </c>
      <c r="R203" s="81">
        <v>84219100</v>
      </c>
      <c r="S203" s="275" t="s">
        <v>652</v>
      </c>
    </row>
    <row r="204" spans="1:19" ht="47.25" x14ac:dyDescent="0.2">
      <c r="A204" s="113">
        <v>106229</v>
      </c>
      <c r="B204" s="48" t="s">
        <v>653</v>
      </c>
      <c r="C204" s="413" t="s">
        <v>29</v>
      </c>
      <c r="D204" s="51" t="s">
        <v>30</v>
      </c>
      <c r="E204" s="102" t="s">
        <v>654</v>
      </c>
      <c r="F204" s="37" t="s">
        <v>497</v>
      </c>
      <c r="G204" s="1128"/>
      <c r="H204" s="52">
        <v>327.15000000000003</v>
      </c>
      <c r="I204" s="94" t="s">
        <v>33</v>
      </c>
      <c r="J204" s="77">
        <f t="shared" si="19"/>
        <v>0</v>
      </c>
      <c r="K204" s="78" t="s">
        <v>82</v>
      </c>
      <c r="L204" s="79">
        <v>0.66700000000000004</v>
      </c>
      <c r="M204" s="140">
        <v>10</v>
      </c>
      <c r="N204" s="140">
        <v>10</v>
      </c>
      <c r="O204" s="140">
        <v>5</v>
      </c>
      <c r="P204" s="602">
        <v>5.0000000000000001E-4</v>
      </c>
      <c r="Q204" s="53" t="s">
        <v>655</v>
      </c>
      <c r="R204" s="81">
        <v>84219100</v>
      </c>
      <c r="S204" s="282" t="s">
        <v>652</v>
      </c>
    </row>
    <row r="205" spans="1:19" ht="117.75" customHeight="1" thickBot="1" x14ac:dyDescent="0.25">
      <c r="A205" s="35">
        <v>106219</v>
      </c>
      <c r="B205" s="55" t="s">
        <v>656</v>
      </c>
      <c r="C205" s="39" t="s">
        <v>76</v>
      </c>
      <c r="D205" s="39" t="s">
        <v>30</v>
      </c>
      <c r="E205" s="57" t="s">
        <v>657</v>
      </c>
      <c r="F205" s="37" t="s">
        <v>497</v>
      </c>
      <c r="G205" s="1128"/>
      <c r="H205" s="40">
        <v>217.20000000000002</v>
      </c>
      <c r="I205" s="58" t="s">
        <v>33</v>
      </c>
      <c r="J205" s="41">
        <f>IF(I205="USD",H205*G205,H205*G205*1.25)</f>
        <v>0</v>
      </c>
      <c r="K205" s="42" t="s">
        <v>82</v>
      </c>
      <c r="L205" s="43">
        <v>4.7</v>
      </c>
      <c r="M205" s="44">
        <v>27</v>
      </c>
      <c r="N205" s="44">
        <v>20</v>
      </c>
      <c r="O205" s="44">
        <v>25</v>
      </c>
      <c r="P205" s="505">
        <v>1.35E-2</v>
      </c>
      <c r="Q205" s="46" t="s">
        <v>658</v>
      </c>
      <c r="R205" s="81">
        <v>84798200</v>
      </c>
      <c r="S205" s="275" t="s">
        <v>659</v>
      </c>
    </row>
    <row r="206" spans="1:19" s="65" customFormat="1" ht="39.950000000000003" customHeight="1" thickBot="1" x14ac:dyDescent="0.25">
      <c r="A206" s="217" t="s">
        <v>660</v>
      </c>
      <c r="B206" s="224"/>
      <c r="C206" s="225"/>
      <c r="D206" s="225"/>
      <c r="E206" s="224"/>
      <c r="F206" s="226"/>
      <c r="G206" s="227"/>
      <c r="H206" s="723"/>
      <c r="I206" s="225"/>
      <c r="J206" s="225"/>
      <c r="K206" s="224"/>
      <c r="L206" s="225"/>
      <c r="M206" s="225"/>
      <c r="N206" s="225"/>
      <c r="O206" s="225"/>
      <c r="P206" s="603"/>
      <c r="Q206" s="226"/>
      <c r="R206" s="226"/>
      <c r="S206" s="312"/>
    </row>
    <row r="207" spans="1:19" ht="228" customHeight="1" x14ac:dyDescent="0.2">
      <c r="A207" s="107">
        <v>106512</v>
      </c>
      <c r="B207" s="85" t="s">
        <v>661</v>
      </c>
      <c r="C207" s="74" t="s">
        <v>43</v>
      </c>
      <c r="D207" s="75" t="s">
        <v>662</v>
      </c>
      <c r="E207" s="489" t="s">
        <v>663</v>
      </c>
      <c r="F207" s="141" t="s">
        <v>604</v>
      </c>
      <c r="G207" s="1128"/>
      <c r="H207" s="146">
        <v>750</v>
      </c>
      <c r="I207" s="75" t="s">
        <v>605</v>
      </c>
      <c r="J207" s="673">
        <f t="shared" ref="J207:J215" si="20">IF(I207="USD",H207*G207,H207*G207*1.3)</f>
        <v>0</v>
      </c>
      <c r="K207" s="90" t="s">
        <v>664</v>
      </c>
      <c r="L207" s="147">
        <v>1.5</v>
      </c>
      <c r="M207" s="147">
        <v>24</v>
      </c>
      <c r="N207" s="147">
        <v>15</v>
      </c>
      <c r="O207" s="147">
        <v>14</v>
      </c>
      <c r="P207" s="537">
        <v>5.0400000000000002E-3</v>
      </c>
      <c r="Q207" s="116" t="s">
        <v>665</v>
      </c>
      <c r="R207" s="101">
        <v>38221900</v>
      </c>
      <c r="S207" s="283" t="s">
        <v>666</v>
      </c>
    </row>
    <row r="208" spans="1:19" ht="241.5" customHeight="1" x14ac:dyDescent="0.2">
      <c r="A208" s="109">
        <v>106513</v>
      </c>
      <c r="B208" s="36" t="s">
        <v>667</v>
      </c>
      <c r="C208" s="37" t="s">
        <v>43</v>
      </c>
      <c r="D208" s="75" t="s">
        <v>662</v>
      </c>
      <c r="E208" s="489" t="s">
        <v>668</v>
      </c>
      <c r="F208" s="110" t="s">
        <v>604</v>
      </c>
      <c r="G208" s="1128"/>
      <c r="H208" s="148">
        <v>750</v>
      </c>
      <c r="I208" s="39" t="s">
        <v>605</v>
      </c>
      <c r="J208" s="672">
        <f t="shared" si="20"/>
        <v>0</v>
      </c>
      <c r="K208" s="42" t="s">
        <v>664</v>
      </c>
      <c r="L208" s="56">
        <v>1.5</v>
      </c>
      <c r="M208" s="56">
        <v>24</v>
      </c>
      <c r="N208" s="56">
        <v>15</v>
      </c>
      <c r="O208" s="56">
        <v>14</v>
      </c>
      <c r="P208" s="505">
        <v>5.0400000000000002E-3</v>
      </c>
      <c r="Q208" s="46" t="s">
        <v>669</v>
      </c>
      <c r="R208" s="81">
        <v>38221900</v>
      </c>
      <c r="S208" s="275" t="s">
        <v>670</v>
      </c>
    </row>
    <row r="209" spans="1:19" ht="228" customHeight="1" x14ac:dyDescent="0.2">
      <c r="A209" s="109">
        <v>106590</v>
      </c>
      <c r="B209" s="36" t="s">
        <v>671</v>
      </c>
      <c r="C209" s="37" t="s">
        <v>672</v>
      </c>
      <c r="D209" s="75" t="s">
        <v>662</v>
      </c>
      <c r="E209" s="489" t="s">
        <v>673</v>
      </c>
      <c r="F209" s="110" t="s">
        <v>604</v>
      </c>
      <c r="G209" s="1128"/>
      <c r="H209" s="148">
        <v>750</v>
      </c>
      <c r="I209" s="39" t="s">
        <v>605</v>
      </c>
      <c r="J209" s="672">
        <f t="shared" si="20"/>
        <v>0</v>
      </c>
      <c r="K209" s="42" t="s">
        <v>664</v>
      </c>
      <c r="L209" s="39">
        <v>1.5</v>
      </c>
      <c r="M209" s="56">
        <v>24</v>
      </c>
      <c r="N209" s="56">
        <v>15</v>
      </c>
      <c r="O209" s="56">
        <v>14</v>
      </c>
      <c r="P209" s="505">
        <v>5.0400000000000002E-3</v>
      </c>
      <c r="Q209" s="46" t="s">
        <v>674</v>
      </c>
      <c r="R209" s="81">
        <v>38221900</v>
      </c>
      <c r="S209" s="275" t="s">
        <v>675</v>
      </c>
    </row>
    <row r="210" spans="1:19" ht="180" customHeight="1" x14ac:dyDescent="0.2">
      <c r="A210" s="109">
        <v>106888</v>
      </c>
      <c r="B210" s="36" t="s">
        <v>676</v>
      </c>
      <c r="C210" s="37" t="s">
        <v>677</v>
      </c>
      <c r="D210" s="75" t="s">
        <v>662</v>
      </c>
      <c r="E210" s="489" t="s">
        <v>678</v>
      </c>
      <c r="F210" s="110" t="s">
        <v>604</v>
      </c>
      <c r="G210" s="1128"/>
      <c r="H210" s="148">
        <f>IF(G210&lt;=7,125,94)</f>
        <v>125</v>
      </c>
      <c r="I210" s="39" t="s">
        <v>605</v>
      </c>
      <c r="J210" s="672">
        <f t="shared" si="20"/>
        <v>0</v>
      </c>
      <c r="K210" s="42" t="s">
        <v>664</v>
      </c>
      <c r="L210" s="39">
        <v>1.5</v>
      </c>
      <c r="M210" s="56">
        <v>28</v>
      </c>
      <c r="N210" s="56">
        <v>15</v>
      </c>
      <c r="O210" s="56">
        <v>13</v>
      </c>
      <c r="P210" s="505">
        <v>5.4599999999999996E-3</v>
      </c>
      <c r="Q210" s="46" t="s">
        <v>679</v>
      </c>
      <c r="R210" s="81">
        <v>38221900</v>
      </c>
      <c r="S210" s="275" t="s">
        <v>680</v>
      </c>
    </row>
    <row r="211" spans="1:19" ht="230.25" customHeight="1" x14ac:dyDescent="0.2">
      <c r="A211" s="109">
        <v>106889</v>
      </c>
      <c r="B211" s="36" t="s">
        <v>681</v>
      </c>
      <c r="C211" s="37" t="s">
        <v>677</v>
      </c>
      <c r="D211" s="75" t="s">
        <v>662</v>
      </c>
      <c r="E211" s="489" t="s">
        <v>682</v>
      </c>
      <c r="F211" s="110" t="s">
        <v>604</v>
      </c>
      <c r="G211" s="1128"/>
      <c r="H211" s="148">
        <f>IF(G211&lt;=7,125,94)</f>
        <v>125</v>
      </c>
      <c r="I211" s="39" t="s">
        <v>605</v>
      </c>
      <c r="J211" s="672">
        <f t="shared" si="20"/>
        <v>0</v>
      </c>
      <c r="K211" s="42" t="s">
        <v>664</v>
      </c>
      <c r="L211" s="39">
        <v>0.5</v>
      </c>
      <c r="M211" s="490">
        <v>16</v>
      </c>
      <c r="N211" s="490">
        <v>13</v>
      </c>
      <c r="O211" s="490">
        <v>11</v>
      </c>
      <c r="P211" s="624">
        <f>M211*N211*O211/1000000</f>
        <v>2.2880000000000001E-3</v>
      </c>
      <c r="Q211" s="46" t="s">
        <v>683</v>
      </c>
      <c r="R211" s="81">
        <v>38221900</v>
      </c>
      <c r="S211" s="275" t="s">
        <v>684</v>
      </c>
    </row>
    <row r="212" spans="1:19" ht="96" customHeight="1" x14ac:dyDescent="0.2">
      <c r="A212" s="153">
        <v>106477</v>
      </c>
      <c r="B212" s="48" t="s">
        <v>685</v>
      </c>
      <c r="C212" s="37" t="s">
        <v>672</v>
      </c>
      <c r="D212" s="29" t="s">
        <v>686</v>
      </c>
      <c r="E212" s="489" t="s">
        <v>687</v>
      </c>
      <c r="F212" s="110" t="s">
        <v>604</v>
      </c>
      <c r="G212" s="1128"/>
      <c r="H212" s="151">
        <v>52</v>
      </c>
      <c r="I212" s="51" t="s">
        <v>605</v>
      </c>
      <c r="J212" s="674">
        <f t="shared" si="20"/>
        <v>0</v>
      </c>
      <c r="K212" s="42" t="s">
        <v>664</v>
      </c>
      <c r="L212" s="56">
        <v>0.5</v>
      </c>
      <c r="M212" s="44">
        <v>14</v>
      </c>
      <c r="N212" s="44">
        <v>6</v>
      </c>
      <c r="O212" s="44">
        <v>7</v>
      </c>
      <c r="P212" s="505">
        <v>5.8799999999999998E-4</v>
      </c>
      <c r="Q212" s="53">
        <v>51610</v>
      </c>
      <c r="R212" s="267">
        <v>38221900</v>
      </c>
      <c r="S212" s="275" t="s">
        <v>688</v>
      </c>
    </row>
    <row r="213" spans="1:19" ht="243" customHeight="1" x14ac:dyDescent="0.2">
      <c r="A213" s="109">
        <v>106890</v>
      </c>
      <c r="B213" s="36" t="s">
        <v>689</v>
      </c>
      <c r="C213" s="37" t="s">
        <v>677</v>
      </c>
      <c r="D213" s="39" t="s">
        <v>662</v>
      </c>
      <c r="E213" s="489" t="s">
        <v>690</v>
      </c>
      <c r="F213" s="110" t="s">
        <v>604</v>
      </c>
      <c r="G213" s="1128"/>
      <c r="H213" s="148">
        <f>IF(G213&lt;=7,125,94)</f>
        <v>125</v>
      </c>
      <c r="I213" s="39" t="s">
        <v>605</v>
      </c>
      <c r="J213" s="672">
        <f t="shared" si="20"/>
        <v>0</v>
      </c>
      <c r="K213" s="42" t="s">
        <v>664</v>
      </c>
      <c r="L213" s="39">
        <v>0.5</v>
      </c>
      <c r="M213" s="490">
        <v>16</v>
      </c>
      <c r="N213" s="490">
        <v>13</v>
      </c>
      <c r="O213" s="490">
        <v>11</v>
      </c>
      <c r="P213" s="624">
        <v>2.2880000000000001E-3</v>
      </c>
      <c r="Q213" s="46">
        <v>29712</v>
      </c>
      <c r="R213" s="81">
        <v>38221900</v>
      </c>
      <c r="S213" s="275" t="s">
        <v>691</v>
      </c>
    </row>
    <row r="214" spans="1:19" s="149" customFormat="1" ht="96" customHeight="1" x14ac:dyDescent="0.2">
      <c r="A214" s="107">
        <v>106439</v>
      </c>
      <c r="B214" s="85" t="s">
        <v>692</v>
      </c>
      <c r="C214" s="74" t="s">
        <v>269</v>
      </c>
      <c r="D214" s="75" t="s">
        <v>662</v>
      </c>
      <c r="E214" s="489" t="s">
        <v>693</v>
      </c>
      <c r="F214" s="74" t="s">
        <v>604</v>
      </c>
      <c r="G214" s="1128"/>
      <c r="H214" s="146">
        <v>0</v>
      </c>
      <c r="I214" s="75" t="s">
        <v>605</v>
      </c>
      <c r="J214" s="673">
        <f t="shared" si="20"/>
        <v>0</v>
      </c>
      <c r="K214" s="90" t="s">
        <v>664</v>
      </c>
      <c r="L214" s="147">
        <v>1.5</v>
      </c>
      <c r="M214" s="91">
        <v>25</v>
      </c>
      <c r="N214" s="91">
        <v>15</v>
      </c>
      <c r="O214" s="91">
        <v>13</v>
      </c>
      <c r="P214" s="537">
        <v>4.875E-3</v>
      </c>
      <c r="Q214" s="116" t="s">
        <v>694</v>
      </c>
      <c r="R214" s="101">
        <v>38221900</v>
      </c>
      <c r="S214" s="283" t="s">
        <v>666</v>
      </c>
    </row>
    <row r="215" spans="1:19" ht="52.5" customHeight="1" thickBot="1" x14ac:dyDescent="0.25">
      <c r="A215" s="113">
        <v>106254</v>
      </c>
      <c r="B215" s="48" t="s">
        <v>695</v>
      </c>
      <c r="C215" s="49" t="s">
        <v>696</v>
      </c>
      <c r="D215" s="51" t="s">
        <v>30</v>
      </c>
      <c r="E215" s="54" t="s">
        <v>697</v>
      </c>
      <c r="F215" s="37" t="s">
        <v>497</v>
      </c>
      <c r="G215" s="1128"/>
      <c r="H215" s="52">
        <v>201.85000000000002</v>
      </c>
      <c r="I215" s="94" t="s">
        <v>33</v>
      </c>
      <c r="J215" s="77">
        <f t="shared" si="20"/>
        <v>0</v>
      </c>
      <c r="K215" s="78" t="s">
        <v>82</v>
      </c>
      <c r="L215" s="79">
        <v>0.1</v>
      </c>
      <c r="M215" s="140">
        <v>6.3</v>
      </c>
      <c r="N215" s="140">
        <v>6.3</v>
      </c>
      <c r="O215" s="140">
        <v>7.5</v>
      </c>
      <c r="P215" s="602">
        <v>4.0000000000000002E-4</v>
      </c>
      <c r="Q215" s="53" t="s">
        <v>698</v>
      </c>
      <c r="R215" s="267">
        <v>28539010</v>
      </c>
      <c r="S215" s="282" t="s">
        <v>699</v>
      </c>
    </row>
    <row r="216" spans="1:19" s="65" customFormat="1" ht="39.950000000000003" customHeight="1" thickBot="1" x14ac:dyDescent="0.25">
      <c r="A216" s="217" t="s">
        <v>700</v>
      </c>
      <c r="B216" s="224"/>
      <c r="C216" s="225"/>
      <c r="D216" s="225"/>
      <c r="E216" s="224"/>
      <c r="F216" s="226"/>
      <c r="G216" s="227"/>
      <c r="H216" s="723"/>
      <c r="I216" s="225"/>
      <c r="J216" s="225"/>
      <c r="K216" s="224"/>
      <c r="L216" s="225"/>
      <c r="M216" s="225"/>
      <c r="N216" s="225"/>
      <c r="O216" s="225"/>
      <c r="P216" s="603"/>
      <c r="Q216" s="226"/>
      <c r="R216" s="226"/>
      <c r="S216" s="312"/>
    </row>
    <row r="217" spans="1:19" ht="51" customHeight="1" x14ac:dyDescent="0.2">
      <c r="A217" s="262">
        <v>106053</v>
      </c>
      <c r="B217" s="55" t="s">
        <v>701</v>
      </c>
      <c r="C217" s="37" t="s">
        <v>76</v>
      </c>
      <c r="D217" s="37" t="s">
        <v>30</v>
      </c>
      <c r="E217" s="57" t="s">
        <v>702</v>
      </c>
      <c r="F217" s="37" t="s">
        <v>497</v>
      </c>
      <c r="G217" s="1128"/>
      <c r="H217" s="40">
        <v>204.25</v>
      </c>
      <c r="I217" s="58" t="s">
        <v>33</v>
      </c>
      <c r="J217" s="77">
        <f t="shared" ref="J217:J239" si="21">IF(I217="USD",H217*G217,H217*G217*1.3)</f>
        <v>0</v>
      </c>
      <c r="K217" s="42" t="s">
        <v>82</v>
      </c>
      <c r="L217" s="44">
        <v>1</v>
      </c>
      <c r="M217" s="44">
        <v>31</v>
      </c>
      <c r="N217" s="44">
        <v>10.5</v>
      </c>
      <c r="O217" s="44">
        <v>3.5</v>
      </c>
      <c r="P217" s="505">
        <v>1.1392500000000001E-3</v>
      </c>
      <c r="Q217" s="46" t="s">
        <v>703</v>
      </c>
      <c r="R217" s="81">
        <v>84131900</v>
      </c>
      <c r="S217" s="275" t="s">
        <v>704</v>
      </c>
    </row>
    <row r="218" spans="1:19" ht="48" customHeight="1" x14ac:dyDescent="0.2">
      <c r="A218" s="262">
        <v>106054</v>
      </c>
      <c r="B218" s="55" t="s">
        <v>705</v>
      </c>
      <c r="C218" s="37" t="s">
        <v>76</v>
      </c>
      <c r="D218" s="37" t="s">
        <v>30</v>
      </c>
      <c r="E218" s="57" t="s">
        <v>706</v>
      </c>
      <c r="F218" s="37" t="s">
        <v>497</v>
      </c>
      <c r="G218" s="1128"/>
      <c r="H218" s="40">
        <v>204.25</v>
      </c>
      <c r="I218" s="58" t="s">
        <v>33</v>
      </c>
      <c r="J218" s="77">
        <f t="shared" si="21"/>
        <v>0</v>
      </c>
      <c r="K218" s="42" t="s">
        <v>82</v>
      </c>
      <c r="L218" s="44">
        <v>1</v>
      </c>
      <c r="M218" s="44">
        <v>31</v>
      </c>
      <c r="N218" s="44">
        <v>10.5</v>
      </c>
      <c r="O218" s="44">
        <v>3.5</v>
      </c>
      <c r="P218" s="505">
        <v>1.1392500000000001E-3</v>
      </c>
      <c r="Q218" s="46" t="s">
        <v>707</v>
      </c>
      <c r="R218" s="81">
        <v>84131900</v>
      </c>
      <c r="S218" s="275" t="s">
        <v>708</v>
      </c>
    </row>
    <row r="219" spans="1:19" ht="49.5" customHeight="1" x14ac:dyDescent="0.2">
      <c r="A219" s="262">
        <v>106055</v>
      </c>
      <c r="B219" s="55" t="s">
        <v>709</v>
      </c>
      <c r="C219" s="37" t="s">
        <v>76</v>
      </c>
      <c r="D219" s="37" t="s">
        <v>30</v>
      </c>
      <c r="E219" s="57" t="s">
        <v>710</v>
      </c>
      <c r="F219" s="37" t="s">
        <v>497</v>
      </c>
      <c r="G219" s="1128"/>
      <c r="H219" s="40">
        <v>204.25</v>
      </c>
      <c r="I219" s="58" t="s">
        <v>33</v>
      </c>
      <c r="J219" s="77">
        <f t="shared" si="21"/>
        <v>0</v>
      </c>
      <c r="K219" s="42" t="s">
        <v>82</v>
      </c>
      <c r="L219" s="44">
        <v>1</v>
      </c>
      <c r="M219" s="44">
        <v>31</v>
      </c>
      <c r="N219" s="44">
        <v>10.5</v>
      </c>
      <c r="O219" s="44">
        <v>3.5</v>
      </c>
      <c r="P219" s="505">
        <v>1.1392500000000001E-3</v>
      </c>
      <c r="Q219" s="46" t="s">
        <v>711</v>
      </c>
      <c r="R219" s="81">
        <v>84131900</v>
      </c>
      <c r="S219" s="275" t="s">
        <v>712</v>
      </c>
    </row>
    <row r="220" spans="1:19" ht="49.5" customHeight="1" x14ac:dyDescent="0.2">
      <c r="A220" s="262">
        <v>106056</v>
      </c>
      <c r="B220" s="55" t="s">
        <v>713</v>
      </c>
      <c r="C220" s="37" t="s">
        <v>76</v>
      </c>
      <c r="D220" s="37" t="s">
        <v>30</v>
      </c>
      <c r="E220" s="57" t="s">
        <v>714</v>
      </c>
      <c r="F220" s="37" t="s">
        <v>497</v>
      </c>
      <c r="G220" s="1128"/>
      <c r="H220" s="40">
        <v>204.25</v>
      </c>
      <c r="I220" s="58" t="s">
        <v>33</v>
      </c>
      <c r="J220" s="77">
        <f t="shared" si="21"/>
        <v>0</v>
      </c>
      <c r="K220" s="42" t="s">
        <v>82</v>
      </c>
      <c r="L220" s="44">
        <v>1</v>
      </c>
      <c r="M220" s="44">
        <v>31</v>
      </c>
      <c r="N220" s="44">
        <v>10.5</v>
      </c>
      <c r="O220" s="44">
        <v>3.5</v>
      </c>
      <c r="P220" s="505">
        <v>1.1392500000000001E-3</v>
      </c>
      <c r="Q220" s="46" t="s">
        <v>715</v>
      </c>
      <c r="R220" s="81">
        <v>84131900</v>
      </c>
      <c r="S220" s="275" t="s">
        <v>716</v>
      </c>
    </row>
    <row r="221" spans="1:19" ht="47.25" x14ac:dyDescent="0.2">
      <c r="A221" s="262">
        <v>106057</v>
      </c>
      <c r="B221" s="55" t="s">
        <v>717</v>
      </c>
      <c r="C221" s="37" t="s">
        <v>76</v>
      </c>
      <c r="D221" s="37" t="s">
        <v>30</v>
      </c>
      <c r="E221" s="57" t="s">
        <v>718</v>
      </c>
      <c r="F221" s="37" t="s">
        <v>497</v>
      </c>
      <c r="G221" s="1128"/>
      <c r="H221" s="40">
        <v>204.25</v>
      </c>
      <c r="I221" s="58" t="s">
        <v>33</v>
      </c>
      <c r="J221" s="77">
        <f t="shared" si="21"/>
        <v>0</v>
      </c>
      <c r="K221" s="42" t="s">
        <v>82</v>
      </c>
      <c r="L221" s="44">
        <v>1</v>
      </c>
      <c r="M221" s="44">
        <v>31</v>
      </c>
      <c r="N221" s="44">
        <v>10.5</v>
      </c>
      <c r="O221" s="44">
        <v>3.5</v>
      </c>
      <c r="P221" s="505">
        <v>1.1392500000000001E-3</v>
      </c>
      <c r="Q221" s="46" t="s">
        <v>719</v>
      </c>
      <c r="R221" s="81">
        <v>84131900</v>
      </c>
      <c r="S221" s="275" t="s">
        <v>720</v>
      </c>
    </row>
    <row r="222" spans="1:19" ht="47.25" x14ac:dyDescent="0.2">
      <c r="A222" s="262">
        <v>106059</v>
      </c>
      <c r="B222" s="258" t="s">
        <v>721</v>
      </c>
      <c r="C222" s="37" t="s">
        <v>76</v>
      </c>
      <c r="D222" s="257" t="s">
        <v>30</v>
      </c>
      <c r="E222" s="57" t="s">
        <v>722</v>
      </c>
      <c r="F222" s="37" t="s">
        <v>497</v>
      </c>
      <c r="G222" s="1128"/>
      <c r="H222" s="40">
        <v>577.30000000000007</v>
      </c>
      <c r="I222" s="58" t="s">
        <v>33</v>
      </c>
      <c r="J222" s="77">
        <f t="shared" si="21"/>
        <v>0</v>
      </c>
      <c r="K222" s="42" t="s">
        <v>82</v>
      </c>
      <c r="L222" s="43">
        <v>0.5</v>
      </c>
      <c r="M222" s="44">
        <v>39.5</v>
      </c>
      <c r="N222" s="44">
        <v>15.2</v>
      </c>
      <c r="O222" s="44">
        <v>5.5</v>
      </c>
      <c r="P222" s="505">
        <v>3.3021999999999999E-3</v>
      </c>
      <c r="Q222" s="46" t="s">
        <v>723</v>
      </c>
      <c r="R222" s="81">
        <v>84131900</v>
      </c>
      <c r="S222" s="275" t="s">
        <v>724</v>
      </c>
    </row>
    <row r="223" spans="1:19" ht="47.25" x14ac:dyDescent="0.2">
      <c r="A223" s="262">
        <v>106060</v>
      </c>
      <c r="B223" s="258" t="s">
        <v>725</v>
      </c>
      <c r="C223" s="37" t="s">
        <v>76</v>
      </c>
      <c r="D223" s="37" t="s">
        <v>30</v>
      </c>
      <c r="E223" s="57" t="s">
        <v>726</v>
      </c>
      <c r="F223" s="37" t="s">
        <v>497</v>
      </c>
      <c r="G223" s="1128"/>
      <c r="H223" s="40">
        <v>577.30000000000007</v>
      </c>
      <c r="I223" s="58" t="s">
        <v>33</v>
      </c>
      <c r="J223" s="77">
        <f t="shared" si="21"/>
        <v>0</v>
      </c>
      <c r="K223" s="42" t="s">
        <v>82</v>
      </c>
      <c r="L223" s="43">
        <v>0.5</v>
      </c>
      <c r="M223" s="44">
        <v>39.5</v>
      </c>
      <c r="N223" s="44">
        <v>15.2</v>
      </c>
      <c r="O223" s="44">
        <v>5.5</v>
      </c>
      <c r="P223" s="505">
        <v>3.3021999999999999E-3</v>
      </c>
      <c r="Q223" s="46" t="s">
        <v>727</v>
      </c>
      <c r="R223" s="81">
        <v>84131900</v>
      </c>
      <c r="S223" s="275" t="s">
        <v>728</v>
      </c>
    </row>
    <row r="224" spans="1:19" ht="38.1" customHeight="1" x14ac:dyDescent="0.2">
      <c r="A224" s="262">
        <v>106218</v>
      </c>
      <c r="B224" s="258" t="s">
        <v>729</v>
      </c>
      <c r="C224" s="37" t="s">
        <v>76</v>
      </c>
      <c r="D224" s="257" t="s">
        <v>30</v>
      </c>
      <c r="E224" s="57" t="s">
        <v>730</v>
      </c>
      <c r="F224" s="37" t="s">
        <v>497</v>
      </c>
      <c r="G224" s="1128"/>
      <c r="H224" s="40">
        <v>25.950000000000003</v>
      </c>
      <c r="I224" s="58" t="s">
        <v>33</v>
      </c>
      <c r="J224" s="77">
        <f t="shared" si="21"/>
        <v>0</v>
      </c>
      <c r="K224" s="42" t="s">
        <v>82</v>
      </c>
      <c r="L224" s="43">
        <v>0.5</v>
      </c>
      <c r="M224" s="44">
        <v>20</v>
      </c>
      <c r="N224" s="44">
        <v>20</v>
      </c>
      <c r="O224" s="44">
        <v>20</v>
      </c>
      <c r="P224" s="505">
        <v>8.0000000000000002E-3</v>
      </c>
      <c r="Q224" s="46" t="s">
        <v>731</v>
      </c>
      <c r="R224" s="81">
        <v>39269097</v>
      </c>
      <c r="S224" s="275" t="s">
        <v>732</v>
      </c>
    </row>
    <row r="225" spans="1:19" ht="57.75" customHeight="1" x14ac:dyDescent="0.2">
      <c r="A225" s="109">
        <v>106554</v>
      </c>
      <c r="B225" s="36" t="s">
        <v>733</v>
      </c>
      <c r="C225" s="37" t="s">
        <v>734</v>
      </c>
      <c r="D225" s="39" t="s">
        <v>735</v>
      </c>
      <c r="E225" s="57" t="s">
        <v>736</v>
      </c>
      <c r="F225" s="37" t="s">
        <v>497</v>
      </c>
      <c r="G225" s="1128"/>
      <c r="H225" s="40">
        <v>115.7</v>
      </c>
      <c r="I225" s="58" t="s">
        <v>33</v>
      </c>
      <c r="J225" s="77">
        <f t="shared" si="21"/>
        <v>0</v>
      </c>
      <c r="K225" s="42" t="s">
        <v>82</v>
      </c>
      <c r="L225" s="43">
        <v>3</v>
      </c>
      <c r="M225" s="44">
        <v>30</v>
      </c>
      <c r="N225" s="44">
        <v>18</v>
      </c>
      <c r="O225" s="44">
        <v>24</v>
      </c>
      <c r="P225" s="505">
        <v>1.2999999999999999E-2</v>
      </c>
      <c r="Q225" s="46" t="s">
        <v>737</v>
      </c>
      <c r="R225" s="81">
        <v>39269097</v>
      </c>
      <c r="S225" s="275" t="s">
        <v>738</v>
      </c>
    </row>
    <row r="226" spans="1:19" ht="81" customHeight="1" x14ac:dyDescent="0.2">
      <c r="A226" s="109">
        <v>106555</v>
      </c>
      <c r="B226" s="36" t="s">
        <v>739</v>
      </c>
      <c r="C226" s="37" t="s">
        <v>734</v>
      </c>
      <c r="D226" s="39" t="s">
        <v>735</v>
      </c>
      <c r="E226" s="57" t="s">
        <v>740</v>
      </c>
      <c r="F226" s="37" t="s">
        <v>497</v>
      </c>
      <c r="G226" s="1128"/>
      <c r="H226" s="40">
        <v>115.7</v>
      </c>
      <c r="I226" s="58" t="s">
        <v>33</v>
      </c>
      <c r="J226" s="77">
        <f t="shared" si="21"/>
        <v>0</v>
      </c>
      <c r="K226" s="42" t="s">
        <v>82</v>
      </c>
      <c r="L226" s="43">
        <v>3</v>
      </c>
      <c r="M226" s="44">
        <v>30</v>
      </c>
      <c r="N226" s="44">
        <v>18</v>
      </c>
      <c r="O226" s="44">
        <v>24</v>
      </c>
      <c r="P226" s="505">
        <v>1.2999999999999999E-2</v>
      </c>
      <c r="Q226" s="46" t="s">
        <v>741</v>
      </c>
      <c r="R226" s="81">
        <v>39269097</v>
      </c>
      <c r="S226" s="275" t="s">
        <v>742</v>
      </c>
    </row>
    <row r="227" spans="1:19" ht="53.25" customHeight="1" x14ac:dyDescent="0.2">
      <c r="A227" s="262">
        <v>106388</v>
      </c>
      <c r="B227" s="55" t="s">
        <v>743</v>
      </c>
      <c r="C227" s="37" t="s">
        <v>734</v>
      </c>
      <c r="D227" s="37" t="s">
        <v>735</v>
      </c>
      <c r="E227" s="106" t="s">
        <v>744</v>
      </c>
      <c r="F227" s="37" t="s">
        <v>497</v>
      </c>
      <c r="G227" s="1128"/>
      <c r="H227" s="40">
        <v>61</v>
      </c>
      <c r="I227" s="58" t="s">
        <v>33</v>
      </c>
      <c r="J227" s="77">
        <f t="shared" si="21"/>
        <v>0</v>
      </c>
      <c r="K227" s="42" t="s">
        <v>82</v>
      </c>
      <c r="L227" s="43">
        <v>1.5</v>
      </c>
      <c r="M227" s="44">
        <v>33</v>
      </c>
      <c r="N227" s="44">
        <v>20</v>
      </c>
      <c r="O227" s="44">
        <v>13.5</v>
      </c>
      <c r="P227" s="505">
        <v>8.9099999999999995E-3</v>
      </c>
      <c r="Q227" s="46" t="s">
        <v>745</v>
      </c>
      <c r="R227" s="81">
        <v>39269097</v>
      </c>
      <c r="S227" s="275" t="s">
        <v>746</v>
      </c>
    </row>
    <row r="228" spans="1:19" ht="55.5" customHeight="1" x14ac:dyDescent="0.2">
      <c r="A228" s="262">
        <v>106389</v>
      </c>
      <c r="B228" s="55" t="s">
        <v>747</v>
      </c>
      <c r="C228" s="37" t="s">
        <v>734</v>
      </c>
      <c r="D228" s="37" t="s">
        <v>735</v>
      </c>
      <c r="E228" s="57" t="s">
        <v>748</v>
      </c>
      <c r="F228" s="37" t="s">
        <v>497</v>
      </c>
      <c r="G228" s="1128"/>
      <c r="H228" s="40">
        <v>61</v>
      </c>
      <c r="I228" s="58" t="s">
        <v>33</v>
      </c>
      <c r="J228" s="77">
        <f t="shared" si="21"/>
        <v>0</v>
      </c>
      <c r="K228" s="42" t="s">
        <v>82</v>
      </c>
      <c r="L228" s="43">
        <v>1.5</v>
      </c>
      <c r="M228" s="44">
        <v>33</v>
      </c>
      <c r="N228" s="44">
        <v>20</v>
      </c>
      <c r="O228" s="44">
        <v>13.5</v>
      </c>
      <c r="P228" s="505">
        <v>8.9099999999999995E-3</v>
      </c>
      <c r="Q228" s="46" t="s">
        <v>749</v>
      </c>
      <c r="R228" s="81">
        <v>39269097</v>
      </c>
      <c r="S228" s="275" t="s">
        <v>746</v>
      </c>
    </row>
    <row r="229" spans="1:19" ht="60.75" customHeight="1" x14ac:dyDescent="0.2">
      <c r="A229" s="262">
        <v>106390</v>
      </c>
      <c r="B229" s="55" t="s">
        <v>750</v>
      </c>
      <c r="C229" s="37" t="s">
        <v>734</v>
      </c>
      <c r="D229" s="37" t="s">
        <v>735</v>
      </c>
      <c r="E229" s="57" t="s">
        <v>751</v>
      </c>
      <c r="F229" s="37" t="s">
        <v>497</v>
      </c>
      <c r="G229" s="1128"/>
      <c r="H229" s="40">
        <v>88.5</v>
      </c>
      <c r="I229" s="58" t="s">
        <v>33</v>
      </c>
      <c r="J229" s="77">
        <f t="shared" si="21"/>
        <v>0</v>
      </c>
      <c r="K229" s="42" t="s">
        <v>82</v>
      </c>
      <c r="L229" s="43">
        <v>2.2000000000000002</v>
      </c>
      <c r="M229" s="44">
        <v>49</v>
      </c>
      <c r="N229" s="44">
        <v>26</v>
      </c>
      <c r="O229" s="44">
        <v>11</v>
      </c>
      <c r="P229" s="505">
        <v>1.4014E-2</v>
      </c>
      <c r="Q229" s="46" t="s">
        <v>752</v>
      </c>
      <c r="R229" s="81">
        <v>39269097</v>
      </c>
      <c r="S229" s="275" t="s">
        <v>746</v>
      </c>
    </row>
    <row r="230" spans="1:19" ht="79.5" customHeight="1" x14ac:dyDescent="0.2">
      <c r="A230" s="109">
        <v>106061</v>
      </c>
      <c r="B230" s="36" t="s">
        <v>753</v>
      </c>
      <c r="C230" s="37" t="s">
        <v>76</v>
      </c>
      <c r="D230" s="39" t="s">
        <v>30</v>
      </c>
      <c r="E230" s="57" t="s">
        <v>754</v>
      </c>
      <c r="F230" s="37" t="s">
        <v>497</v>
      </c>
      <c r="G230" s="1128"/>
      <c r="H230" s="40">
        <v>181.4</v>
      </c>
      <c r="I230" s="58" t="s">
        <v>33</v>
      </c>
      <c r="J230" s="77">
        <f t="shared" si="21"/>
        <v>0</v>
      </c>
      <c r="K230" s="42" t="s">
        <v>82</v>
      </c>
      <c r="L230" s="43">
        <v>0.3</v>
      </c>
      <c r="M230" s="44">
        <v>24</v>
      </c>
      <c r="N230" s="44">
        <v>17</v>
      </c>
      <c r="O230" s="44">
        <v>6</v>
      </c>
      <c r="P230" s="505">
        <v>2.4480000000000001E-3</v>
      </c>
      <c r="Q230" s="46" t="s">
        <v>755</v>
      </c>
      <c r="R230" s="81">
        <v>84798997</v>
      </c>
      <c r="S230" s="275" t="s">
        <v>756</v>
      </c>
    </row>
    <row r="231" spans="1:19" ht="96" customHeight="1" x14ac:dyDescent="0.2">
      <c r="A231" s="109">
        <v>106412</v>
      </c>
      <c r="B231" s="36" t="s">
        <v>757</v>
      </c>
      <c r="C231" s="37" t="s">
        <v>758</v>
      </c>
      <c r="D231" s="39" t="s">
        <v>735</v>
      </c>
      <c r="E231" s="57" t="s">
        <v>759</v>
      </c>
      <c r="F231" s="37" t="s">
        <v>497</v>
      </c>
      <c r="G231" s="1128"/>
      <c r="H231" s="40">
        <v>90</v>
      </c>
      <c r="I231" s="58" t="s">
        <v>33</v>
      </c>
      <c r="J231" s="77">
        <f t="shared" si="21"/>
        <v>0</v>
      </c>
      <c r="K231" s="42" t="s">
        <v>82</v>
      </c>
      <c r="L231" s="43">
        <v>2.2000000000000002</v>
      </c>
      <c r="M231" s="44">
        <v>28</v>
      </c>
      <c r="N231" s="44">
        <v>23</v>
      </c>
      <c r="O231" s="44">
        <v>27</v>
      </c>
      <c r="P231" s="505">
        <v>1.7399999999999999E-2</v>
      </c>
      <c r="Q231" s="46" t="s">
        <v>760</v>
      </c>
      <c r="R231" s="81">
        <v>39269097</v>
      </c>
      <c r="S231" s="275" t="s">
        <v>761</v>
      </c>
    </row>
    <row r="232" spans="1:19" ht="126" x14ac:dyDescent="0.2">
      <c r="A232" s="109">
        <v>106344</v>
      </c>
      <c r="B232" s="36" t="s">
        <v>762</v>
      </c>
      <c r="C232" s="37" t="s">
        <v>763</v>
      </c>
      <c r="D232" s="39" t="s">
        <v>426</v>
      </c>
      <c r="E232" s="229" t="s">
        <v>764</v>
      </c>
      <c r="F232" s="37" t="s">
        <v>497</v>
      </c>
      <c r="G232" s="550"/>
      <c r="H232" s="40">
        <v>295.90000000000003</v>
      </c>
      <c r="I232" s="58" t="s">
        <v>33</v>
      </c>
      <c r="J232" s="77">
        <f t="shared" si="21"/>
        <v>0</v>
      </c>
      <c r="K232" s="42" t="s">
        <v>82</v>
      </c>
      <c r="L232" s="43">
        <v>2.5</v>
      </c>
      <c r="M232" s="44">
        <v>36</v>
      </c>
      <c r="N232" s="44">
        <v>21</v>
      </c>
      <c r="O232" s="44">
        <v>23</v>
      </c>
      <c r="P232" s="932">
        <v>1.7388000000000001E-2</v>
      </c>
      <c r="Q232" s="46" t="s">
        <v>765</v>
      </c>
      <c r="R232" s="76">
        <v>39269097</v>
      </c>
      <c r="S232" s="275" t="s">
        <v>766</v>
      </c>
    </row>
    <row r="233" spans="1:19" ht="85.5" customHeight="1" x14ac:dyDescent="0.2">
      <c r="A233" s="35">
        <v>106068</v>
      </c>
      <c r="B233" s="36" t="s">
        <v>767</v>
      </c>
      <c r="C233" s="39" t="s">
        <v>696</v>
      </c>
      <c r="D233" s="39" t="s">
        <v>30</v>
      </c>
      <c r="E233" s="57" t="s">
        <v>768</v>
      </c>
      <c r="F233" s="37" t="s">
        <v>497</v>
      </c>
      <c r="G233" s="1128"/>
      <c r="H233" s="40">
        <v>25.55</v>
      </c>
      <c r="I233" s="58" t="s">
        <v>33</v>
      </c>
      <c r="J233" s="77">
        <f t="shared" si="21"/>
        <v>0</v>
      </c>
      <c r="K233" s="42" t="s">
        <v>82</v>
      </c>
      <c r="L233" s="43">
        <v>0.2</v>
      </c>
      <c r="M233" s="44">
        <v>13</v>
      </c>
      <c r="N233" s="44">
        <v>9</v>
      </c>
      <c r="O233" s="44">
        <v>10</v>
      </c>
      <c r="P233" s="505">
        <v>1.17E-3</v>
      </c>
      <c r="Q233" s="46" t="s">
        <v>769</v>
      </c>
      <c r="R233" s="81">
        <v>39269097</v>
      </c>
      <c r="S233" s="275" t="s">
        <v>770</v>
      </c>
    </row>
    <row r="234" spans="1:19" ht="141.75" x14ac:dyDescent="0.2">
      <c r="A234" s="35">
        <v>106446</v>
      </c>
      <c r="B234" s="36" t="s">
        <v>771</v>
      </c>
      <c r="C234" s="39" t="s">
        <v>76</v>
      </c>
      <c r="D234" s="39" t="s">
        <v>30</v>
      </c>
      <c r="E234" s="57" t="s">
        <v>772</v>
      </c>
      <c r="F234" s="37" t="s">
        <v>497</v>
      </c>
      <c r="G234" s="1128"/>
      <c r="H234" s="40">
        <v>136.5</v>
      </c>
      <c r="I234" s="58" t="s">
        <v>33</v>
      </c>
      <c r="J234" s="77">
        <f>IF(I234="USD",H234*G234,H234*G234*1.3)</f>
        <v>0</v>
      </c>
      <c r="K234" s="42" t="s">
        <v>82</v>
      </c>
      <c r="L234" s="43">
        <v>1.3</v>
      </c>
      <c r="M234" s="44">
        <v>12</v>
      </c>
      <c r="N234" s="44">
        <v>16</v>
      </c>
      <c r="O234" s="44">
        <v>14</v>
      </c>
      <c r="P234" s="505">
        <v>2.6879999999999999E-3</v>
      </c>
      <c r="Q234" s="46" t="s">
        <v>773</v>
      </c>
      <c r="R234" s="81">
        <v>39269097</v>
      </c>
      <c r="S234" s="275" t="s">
        <v>774</v>
      </c>
    </row>
    <row r="235" spans="1:19" ht="62.45" customHeight="1" x14ac:dyDescent="0.2">
      <c r="A235" s="544">
        <v>106384</v>
      </c>
      <c r="B235" s="546" t="s">
        <v>775</v>
      </c>
      <c r="C235" s="543" t="s">
        <v>776</v>
      </c>
      <c r="D235" s="543"/>
      <c r="E235" s="545" t="s">
        <v>777</v>
      </c>
      <c r="F235" s="543" t="s">
        <v>497</v>
      </c>
      <c r="G235" s="1128"/>
      <c r="H235" s="542"/>
      <c r="I235" s="552"/>
      <c r="J235" s="805">
        <f>IF(I235="USD",H235*G235,H235*G235*1.3)</f>
        <v>0</v>
      </c>
      <c r="K235" s="547"/>
      <c r="L235" s="553"/>
      <c r="M235" s="553"/>
      <c r="N235" s="553"/>
      <c r="O235" s="553"/>
      <c r="P235" s="626"/>
      <c r="Q235" s="548"/>
      <c r="R235" s="802"/>
      <c r="S235" s="803"/>
    </row>
    <row r="236" spans="1:19" ht="96" customHeight="1" x14ac:dyDescent="0.2">
      <c r="A236" s="109">
        <v>106340</v>
      </c>
      <c r="B236" s="55" t="s">
        <v>778</v>
      </c>
      <c r="C236" s="37" t="s">
        <v>776</v>
      </c>
      <c r="D236" s="37" t="s">
        <v>779</v>
      </c>
      <c r="E236" s="581" t="s">
        <v>780</v>
      </c>
      <c r="F236" s="37" t="s">
        <v>497</v>
      </c>
      <c r="G236" s="1128"/>
      <c r="H236" s="555">
        <v>45</v>
      </c>
      <c r="I236" s="760" t="s">
        <v>33</v>
      </c>
      <c r="J236" s="768">
        <f t="shared" ref="J236" si="22">IF(I236="USD",H236*G236,H236*G236*1.3)</f>
        <v>0</v>
      </c>
      <c r="K236" s="117" t="s">
        <v>82</v>
      </c>
      <c r="L236" s="161">
        <v>8.0500000000000007</v>
      </c>
      <c r="M236" s="793">
        <v>60</v>
      </c>
      <c r="N236" s="793">
        <v>40</v>
      </c>
      <c r="O236" s="793">
        <v>37</v>
      </c>
      <c r="P236" s="784">
        <v>8.8800000000000004E-2</v>
      </c>
      <c r="Q236" s="183" t="s">
        <v>781</v>
      </c>
      <c r="R236" s="152">
        <v>39269097</v>
      </c>
      <c r="S236" s="275" t="s">
        <v>782</v>
      </c>
    </row>
    <row r="237" spans="1:19" ht="84.95" customHeight="1" x14ac:dyDescent="0.2">
      <c r="A237" s="109">
        <v>106991</v>
      </c>
      <c r="B237" s="55" t="s">
        <v>783</v>
      </c>
      <c r="C237" s="37" t="s">
        <v>776</v>
      </c>
      <c r="D237" s="37" t="s">
        <v>779</v>
      </c>
      <c r="E237" s="489" t="s">
        <v>784</v>
      </c>
      <c r="F237" s="37" t="s">
        <v>497</v>
      </c>
      <c r="G237" s="1128"/>
      <c r="H237" s="555">
        <v>45</v>
      </c>
      <c r="I237" s="760" t="s">
        <v>33</v>
      </c>
      <c r="J237" s="768">
        <f t="shared" si="21"/>
        <v>0</v>
      </c>
      <c r="K237" s="117" t="s">
        <v>82</v>
      </c>
      <c r="L237" s="161">
        <v>8.0500000000000007</v>
      </c>
      <c r="M237" s="793">
        <v>60</v>
      </c>
      <c r="N237" s="793">
        <v>40</v>
      </c>
      <c r="O237" s="793">
        <v>37</v>
      </c>
      <c r="P237" s="784">
        <v>8.8800000000000004E-2</v>
      </c>
      <c r="Q237" s="183" t="s">
        <v>785</v>
      </c>
      <c r="R237" s="152">
        <v>39269097</v>
      </c>
      <c r="S237" s="275" t="s">
        <v>786</v>
      </c>
    </row>
    <row r="238" spans="1:19" ht="120" x14ac:dyDescent="0.2">
      <c r="A238" s="109">
        <v>106421</v>
      </c>
      <c r="B238" s="55" t="s">
        <v>787</v>
      </c>
      <c r="C238" s="37" t="s">
        <v>776</v>
      </c>
      <c r="D238" s="39" t="s">
        <v>495</v>
      </c>
      <c r="E238" s="580" t="s">
        <v>788</v>
      </c>
      <c r="F238" s="37" t="s">
        <v>497</v>
      </c>
      <c r="G238" s="1128"/>
      <c r="H238" s="40">
        <v>91.95</v>
      </c>
      <c r="I238" s="58" t="s">
        <v>33</v>
      </c>
      <c r="J238" s="77">
        <f t="shared" si="21"/>
        <v>0</v>
      </c>
      <c r="K238" s="42" t="s">
        <v>82</v>
      </c>
      <c r="L238" s="43">
        <v>1</v>
      </c>
      <c r="M238" s="44">
        <v>23</v>
      </c>
      <c r="N238" s="44">
        <v>21</v>
      </c>
      <c r="O238" s="44">
        <v>15</v>
      </c>
      <c r="P238" s="932">
        <v>7.2449999999999997E-3</v>
      </c>
      <c r="Q238" s="46" t="s">
        <v>789</v>
      </c>
      <c r="R238" s="76">
        <v>39269097</v>
      </c>
      <c r="S238" s="320" t="s">
        <v>790</v>
      </c>
    </row>
    <row r="239" spans="1:19" ht="110.45" customHeight="1" x14ac:dyDescent="0.2">
      <c r="A239" s="109">
        <v>106422</v>
      </c>
      <c r="B239" s="55" t="s">
        <v>791</v>
      </c>
      <c r="C239" s="37" t="s">
        <v>776</v>
      </c>
      <c r="D239" s="39" t="s">
        <v>495</v>
      </c>
      <c r="E239" s="229" t="s">
        <v>792</v>
      </c>
      <c r="F239" s="37" t="s">
        <v>497</v>
      </c>
      <c r="G239" s="1128"/>
      <c r="H239" s="40">
        <v>49.550000000000004</v>
      </c>
      <c r="I239" s="58" t="s">
        <v>33</v>
      </c>
      <c r="J239" s="77">
        <f t="shared" si="21"/>
        <v>0</v>
      </c>
      <c r="K239" s="42" t="s">
        <v>82</v>
      </c>
      <c r="L239" s="43">
        <v>1</v>
      </c>
      <c r="M239" s="44">
        <v>23</v>
      </c>
      <c r="N239" s="44">
        <v>22</v>
      </c>
      <c r="O239" s="44">
        <v>15</v>
      </c>
      <c r="P239" s="932">
        <v>7.5900000000000004E-3</v>
      </c>
      <c r="Q239" s="46" t="s">
        <v>793</v>
      </c>
      <c r="R239" s="76">
        <v>39269097</v>
      </c>
      <c r="S239" s="320" t="s">
        <v>794</v>
      </c>
    </row>
    <row r="240" spans="1:19" ht="47.25" x14ac:dyDescent="0.2">
      <c r="A240" s="262" t="s">
        <v>795</v>
      </c>
      <c r="B240" s="55" t="s">
        <v>796</v>
      </c>
      <c r="C240" s="39" t="s">
        <v>76</v>
      </c>
      <c r="D240" s="39" t="s">
        <v>30</v>
      </c>
      <c r="E240" s="57" t="s">
        <v>797</v>
      </c>
      <c r="F240" s="37" t="s">
        <v>497</v>
      </c>
      <c r="G240" s="1128"/>
      <c r="H240" s="40">
        <v>25.85</v>
      </c>
      <c r="I240" s="58" t="s">
        <v>33</v>
      </c>
      <c r="J240" s="77">
        <f t="shared" ref="J240:J241" si="23">IF(I240="USD",H240*G240,H240*G240*1.3)</f>
        <v>0</v>
      </c>
      <c r="K240" s="42" t="s">
        <v>82</v>
      </c>
      <c r="L240" s="43">
        <v>0.02</v>
      </c>
      <c r="M240" s="45">
        <v>21.5</v>
      </c>
      <c r="N240" s="44">
        <v>9</v>
      </c>
      <c r="O240" s="44">
        <v>5</v>
      </c>
      <c r="P240" s="505">
        <v>9.6750000000000004E-4</v>
      </c>
      <c r="Q240" s="259" t="s">
        <v>798</v>
      </c>
      <c r="R240" s="284">
        <v>39269097</v>
      </c>
      <c r="S240" s="275" t="s">
        <v>799</v>
      </c>
    </row>
    <row r="241" spans="1:19" ht="83.45" customHeight="1" thickBot="1" x14ac:dyDescent="0.25">
      <c r="A241" s="262">
        <v>106208</v>
      </c>
      <c r="B241" s="55" t="s">
        <v>800</v>
      </c>
      <c r="C241" s="39" t="s">
        <v>76</v>
      </c>
      <c r="D241" s="39" t="s">
        <v>30</v>
      </c>
      <c r="E241" s="57" t="s">
        <v>801</v>
      </c>
      <c r="F241" s="37" t="s">
        <v>497</v>
      </c>
      <c r="G241" s="1128"/>
      <c r="H241" s="40">
        <v>1.25</v>
      </c>
      <c r="I241" s="58" t="s">
        <v>33</v>
      </c>
      <c r="J241" s="77">
        <f t="shared" si="23"/>
        <v>0</v>
      </c>
      <c r="K241" s="42" t="s">
        <v>82</v>
      </c>
      <c r="L241" s="43">
        <v>0.1</v>
      </c>
      <c r="M241" s="44">
        <v>4</v>
      </c>
      <c r="N241" s="44">
        <v>4</v>
      </c>
      <c r="O241" s="44">
        <v>15</v>
      </c>
      <c r="P241" s="932">
        <v>2.4000000000000001E-4</v>
      </c>
      <c r="Q241" s="46" t="s">
        <v>802</v>
      </c>
      <c r="R241" s="76">
        <v>90189084</v>
      </c>
      <c r="S241" s="320" t="s">
        <v>803</v>
      </c>
    </row>
    <row r="242" spans="1:19" s="65" customFormat="1" ht="39.950000000000003" customHeight="1" thickBot="1" x14ac:dyDescent="0.25">
      <c r="A242" s="217" t="s">
        <v>804</v>
      </c>
      <c r="B242" s="239"/>
      <c r="C242" s="225"/>
      <c r="D242" s="225"/>
      <c r="E242" s="224"/>
      <c r="F242" s="240"/>
      <c r="G242" s="225"/>
      <c r="H242" s="729"/>
      <c r="I242" s="228"/>
      <c r="J242" s="225"/>
      <c r="K242" s="225"/>
      <c r="L242" s="224"/>
      <c r="M242" s="225"/>
      <c r="N242" s="225"/>
      <c r="O242" s="225"/>
      <c r="P242" s="603"/>
      <c r="Q242" s="225"/>
      <c r="R242" s="226"/>
      <c r="S242" s="507"/>
    </row>
    <row r="243" spans="1:19" ht="393.75" x14ac:dyDescent="0.2">
      <c r="A243" s="113">
        <v>106919</v>
      </c>
      <c r="B243" s="48" t="s">
        <v>805</v>
      </c>
      <c r="C243" s="49" t="s">
        <v>76</v>
      </c>
      <c r="D243" s="51" t="s">
        <v>30</v>
      </c>
      <c r="E243" s="102" t="s">
        <v>806</v>
      </c>
      <c r="F243" s="268" t="s">
        <v>807</v>
      </c>
      <c r="G243" s="1128"/>
      <c r="H243" s="201">
        <v>65750</v>
      </c>
      <c r="I243" s="94" t="s">
        <v>33</v>
      </c>
      <c r="J243" s="77">
        <f>IF(I243="USD",H243*G243,H243*G243*1.25)</f>
        <v>0</v>
      </c>
      <c r="K243" s="78" t="s">
        <v>808</v>
      </c>
      <c r="L243" s="79">
        <v>168</v>
      </c>
      <c r="M243" s="100">
        <v>119</v>
      </c>
      <c r="N243" s="100">
        <v>91</v>
      </c>
      <c r="O243" s="100">
        <v>94</v>
      </c>
      <c r="P243" s="602">
        <v>1.0179199999999999</v>
      </c>
      <c r="Q243" s="246">
        <v>441916</v>
      </c>
      <c r="R243" s="366">
        <v>9027900000</v>
      </c>
      <c r="S243" s="526" t="s">
        <v>809</v>
      </c>
    </row>
    <row r="244" spans="1:19" ht="271.5" customHeight="1" thickBot="1" x14ac:dyDescent="0.25">
      <c r="A244" s="497">
        <v>106920</v>
      </c>
      <c r="B244" s="98" t="s">
        <v>810</v>
      </c>
      <c r="C244" s="59" t="s">
        <v>76</v>
      </c>
      <c r="D244" s="60" t="s">
        <v>30</v>
      </c>
      <c r="E244" s="495" t="s">
        <v>811</v>
      </c>
      <c r="F244" s="272" t="s">
        <v>807</v>
      </c>
      <c r="G244" s="1128"/>
      <c r="H244" s="500">
        <v>2500</v>
      </c>
      <c r="I244" s="422" t="s">
        <v>33</v>
      </c>
      <c r="J244" s="532">
        <f>IF(I244="USD",H244*G244,H244*G244*1.25)</f>
        <v>0</v>
      </c>
      <c r="K244" s="62" t="s">
        <v>90</v>
      </c>
      <c r="L244" s="63" t="s">
        <v>30</v>
      </c>
      <c r="M244" s="470" t="s">
        <v>30</v>
      </c>
      <c r="N244" s="470" t="s">
        <v>30</v>
      </c>
      <c r="O244" s="470" t="s">
        <v>30</v>
      </c>
      <c r="P244" s="606" t="s">
        <v>30</v>
      </c>
      <c r="Q244" s="438" t="s">
        <v>30</v>
      </c>
      <c r="R244" s="64" t="s">
        <v>30</v>
      </c>
      <c r="S244" s="64" t="s">
        <v>30</v>
      </c>
    </row>
    <row r="245" spans="1:19" s="65" customFormat="1" ht="39.950000000000003" customHeight="1" thickBot="1" x14ac:dyDescent="0.25">
      <c r="A245" s="217" t="s">
        <v>812</v>
      </c>
      <c r="B245" s="239"/>
      <c r="C245" s="225"/>
      <c r="D245" s="225"/>
      <c r="E245" s="224"/>
      <c r="F245" s="240"/>
      <c r="G245" s="536"/>
      <c r="H245" s="723"/>
      <c r="I245" s="225"/>
      <c r="J245" s="225"/>
      <c r="K245" s="224"/>
      <c r="L245" s="225"/>
      <c r="M245" s="225"/>
      <c r="N245" s="225"/>
      <c r="O245" s="225"/>
      <c r="P245" s="603"/>
      <c r="Q245" s="226"/>
      <c r="R245" s="507"/>
      <c r="S245" s="507"/>
    </row>
    <row r="246" spans="1:19" ht="87" customHeight="1" x14ac:dyDescent="0.2">
      <c r="A246" s="107">
        <v>106921</v>
      </c>
      <c r="B246" s="508" t="s">
        <v>813</v>
      </c>
      <c r="C246" s="540" t="s">
        <v>814</v>
      </c>
      <c r="D246" s="93" t="s">
        <v>815</v>
      </c>
      <c r="E246" s="509" t="s">
        <v>816</v>
      </c>
      <c r="F246" s="74" t="s">
        <v>807</v>
      </c>
      <c r="G246" s="1128"/>
      <c r="H246" s="69">
        <v>206.34</v>
      </c>
      <c r="I246" s="86" t="s">
        <v>33</v>
      </c>
      <c r="J246" s="510">
        <f>IF(I246="USD",H246*G246,H246*G246*1.25)</f>
        <v>0</v>
      </c>
      <c r="K246" s="511" t="s">
        <v>82</v>
      </c>
      <c r="L246" s="92">
        <v>1.01</v>
      </c>
      <c r="M246" s="92">
        <v>25.5</v>
      </c>
      <c r="N246" s="92">
        <v>30.7</v>
      </c>
      <c r="O246" s="92">
        <v>11.5</v>
      </c>
      <c r="P246" s="537">
        <v>8.9999999999999993E-3</v>
      </c>
      <c r="Q246" s="116">
        <v>443878</v>
      </c>
      <c r="R246" s="374">
        <v>3822190090</v>
      </c>
      <c r="S246" s="533" t="s">
        <v>817</v>
      </c>
    </row>
    <row r="247" spans="1:19" ht="39.950000000000003" customHeight="1" x14ac:dyDescent="0.2">
      <c r="A247" s="109">
        <v>106922</v>
      </c>
      <c r="B247" s="512" t="s">
        <v>818</v>
      </c>
      <c r="C247" s="513" t="s">
        <v>819</v>
      </c>
      <c r="D247" s="95" t="s">
        <v>270</v>
      </c>
      <c r="E247" s="514" t="s">
        <v>820</v>
      </c>
      <c r="F247" s="74" t="s">
        <v>807</v>
      </c>
      <c r="G247" s="1128"/>
      <c r="H247" s="40">
        <v>206.57</v>
      </c>
      <c r="I247" s="88" t="s">
        <v>33</v>
      </c>
      <c r="J247" s="515">
        <f>IF(I247="USD",H247*G247,H247*G247*1.25)</f>
        <v>0</v>
      </c>
      <c r="K247" s="516" t="s">
        <v>821</v>
      </c>
      <c r="L247" s="43">
        <v>1.2</v>
      </c>
      <c r="M247" s="43">
        <v>19.5</v>
      </c>
      <c r="N247" s="43">
        <v>15</v>
      </c>
      <c r="O247" s="43">
        <v>15.5</v>
      </c>
      <c r="P247" s="505">
        <v>4.5300000000000002E-3</v>
      </c>
      <c r="Q247" s="46">
        <v>443806</v>
      </c>
      <c r="R247" s="76">
        <v>3822190090</v>
      </c>
      <c r="S247" s="528" t="s">
        <v>817</v>
      </c>
    </row>
    <row r="248" spans="1:19" ht="155.25" customHeight="1" thickBot="1" x14ac:dyDescent="0.25">
      <c r="A248" s="109">
        <v>106978</v>
      </c>
      <c r="B248" s="535" t="s">
        <v>822</v>
      </c>
      <c r="C248" s="797" t="s">
        <v>814</v>
      </c>
      <c r="D248" s="110" t="s">
        <v>77</v>
      </c>
      <c r="E248" s="798" t="s">
        <v>823</v>
      </c>
      <c r="F248" s="74" t="s">
        <v>807</v>
      </c>
      <c r="G248" s="1128"/>
      <c r="H248" s="555">
        <v>250</v>
      </c>
      <c r="I248" s="799" t="s">
        <v>33</v>
      </c>
      <c r="J248" s="800">
        <f>IF(I248="USD",H248*G248,H248*G248*1.25)</f>
        <v>0</v>
      </c>
      <c r="K248" s="516" t="s">
        <v>82</v>
      </c>
      <c r="L248" s="161">
        <v>0.93</v>
      </c>
      <c r="M248" s="161">
        <v>25.5</v>
      </c>
      <c r="N248" s="161">
        <v>30.7</v>
      </c>
      <c r="O248" s="161">
        <v>11.5</v>
      </c>
      <c r="P248" s="784">
        <v>8.9999999999999993E-3</v>
      </c>
      <c r="Q248" s="183">
        <v>442818</v>
      </c>
      <c r="R248" s="494">
        <v>8473308000</v>
      </c>
      <c r="S248" s="801" t="s">
        <v>824</v>
      </c>
    </row>
    <row r="249" spans="1:19" s="65" customFormat="1" ht="39.950000000000003" customHeight="1" thickBot="1" x14ac:dyDescent="0.25">
      <c r="A249" s="217" t="s">
        <v>825</v>
      </c>
      <c r="B249" s="239"/>
      <c r="C249" s="225"/>
      <c r="D249" s="225"/>
      <c r="E249" s="224"/>
      <c r="F249" s="240"/>
      <c r="G249" s="227"/>
      <c r="H249" s="723"/>
      <c r="I249" s="225"/>
      <c r="J249" s="225"/>
      <c r="K249" s="224"/>
      <c r="L249" s="225"/>
      <c r="M249" s="225"/>
      <c r="N249" s="225"/>
      <c r="O249" s="225"/>
      <c r="P249" s="603"/>
      <c r="Q249" s="226"/>
      <c r="R249" s="507"/>
      <c r="S249" s="507"/>
    </row>
    <row r="250" spans="1:19" ht="67.5" customHeight="1" x14ac:dyDescent="0.2">
      <c r="A250" s="113">
        <v>106923</v>
      </c>
      <c r="B250" s="519" t="s">
        <v>826</v>
      </c>
      <c r="C250" s="49" t="s">
        <v>76</v>
      </c>
      <c r="D250" s="51" t="s">
        <v>30</v>
      </c>
      <c r="E250" s="520" t="s">
        <v>827</v>
      </c>
      <c r="F250" s="27" t="s">
        <v>807</v>
      </c>
      <c r="G250" s="1128"/>
      <c r="H250" s="521">
        <v>1475</v>
      </c>
      <c r="I250" s="522" t="s">
        <v>33</v>
      </c>
      <c r="J250" s="523">
        <f t="shared" ref="J250:J260" si="24">IF(I250="USD",H250*G250,H250*G250*1.25)</f>
        <v>0</v>
      </c>
      <c r="K250" s="524" t="s">
        <v>82</v>
      </c>
      <c r="L250" s="79">
        <v>20.5</v>
      </c>
      <c r="M250" s="79">
        <v>66.7</v>
      </c>
      <c r="N250" s="79">
        <v>66.7</v>
      </c>
      <c r="O250" s="79">
        <v>66.7</v>
      </c>
      <c r="P250" s="633">
        <v>0.29672999999999999</v>
      </c>
      <c r="Q250" s="525">
        <v>443362</v>
      </c>
      <c r="R250" s="366">
        <v>8471607000</v>
      </c>
      <c r="S250" s="526" t="s">
        <v>809</v>
      </c>
    </row>
    <row r="251" spans="1:19" ht="41.25" customHeight="1" x14ac:dyDescent="0.2">
      <c r="A251" s="113">
        <v>106925</v>
      </c>
      <c r="B251" s="55" t="s">
        <v>828</v>
      </c>
      <c r="C251" s="37" t="s">
        <v>76</v>
      </c>
      <c r="D251" s="39" t="s">
        <v>30</v>
      </c>
      <c r="E251" s="514" t="s">
        <v>829</v>
      </c>
      <c r="F251" s="494" t="s">
        <v>807</v>
      </c>
      <c r="G251" s="1128"/>
      <c r="H251" s="517">
        <v>59.11</v>
      </c>
      <c r="I251" s="58" t="s">
        <v>33</v>
      </c>
      <c r="J251" s="260">
        <f t="shared" si="24"/>
        <v>0</v>
      </c>
      <c r="K251" s="518" t="s">
        <v>82</v>
      </c>
      <c r="L251" s="529">
        <v>0.02</v>
      </c>
      <c r="M251" s="529">
        <v>28</v>
      </c>
      <c r="N251" s="529">
        <v>21</v>
      </c>
      <c r="O251" s="529">
        <v>1</v>
      </c>
      <c r="P251" s="625">
        <v>2.9E-4</v>
      </c>
      <c r="Q251" s="95">
        <v>443436</v>
      </c>
      <c r="R251" s="76">
        <v>8523519000</v>
      </c>
      <c r="S251" s="528" t="s">
        <v>809</v>
      </c>
    </row>
    <row r="252" spans="1:19" ht="41.25" customHeight="1" x14ac:dyDescent="0.2">
      <c r="A252" s="113">
        <v>106926</v>
      </c>
      <c r="B252" s="55" t="s">
        <v>830</v>
      </c>
      <c r="C252" s="37" t="s">
        <v>76</v>
      </c>
      <c r="D252" s="39" t="s">
        <v>30</v>
      </c>
      <c r="E252" s="514" t="s">
        <v>829</v>
      </c>
      <c r="F252" s="494" t="s">
        <v>807</v>
      </c>
      <c r="G252" s="1128"/>
      <c r="H252" s="517">
        <v>372</v>
      </c>
      <c r="I252" s="58" t="s">
        <v>33</v>
      </c>
      <c r="J252" s="260">
        <f t="shared" si="24"/>
        <v>0</v>
      </c>
      <c r="K252" s="518" t="s">
        <v>82</v>
      </c>
      <c r="L252" s="529">
        <v>0.02</v>
      </c>
      <c r="M252" s="529">
        <v>21</v>
      </c>
      <c r="N252" s="529">
        <v>28.5</v>
      </c>
      <c r="O252" s="529">
        <v>1</v>
      </c>
      <c r="P252" s="625">
        <v>5.9000000000000003E-4</v>
      </c>
      <c r="Q252" s="95">
        <v>444819</v>
      </c>
      <c r="R252" s="76">
        <v>4911990000</v>
      </c>
      <c r="S252" s="528" t="s">
        <v>809</v>
      </c>
    </row>
    <row r="253" spans="1:19" ht="81.75" customHeight="1" x14ac:dyDescent="0.2">
      <c r="A253" s="113">
        <v>106927</v>
      </c>
      <c r="B253" s="105" t="s">
        <v>831</v>
      </c>
      <c r="C253" s="37" t="s">
        <v>832</v>
      </c>
      <c r="D253" s="39" t="s">
        <v>30</v>
      </c>
      <c r="E253" s="514" t="s">
        <v>833</v>
      </c>
      <c r="F253" s="494" t="s">
        <v>807</v>
      </c>
      <c r="G253" s="1128"/>
      <c r="H253" s="517">
        <v>3389</v>
      </c>
      <c r="I253" s="88" t="s">
        <v>33</v>
      </c>
      <c r="J253" s="515">
        <f t="shared" si="24"/>
        <v>0</v>
      </c>
      <c r="K253" s="518" t="s">
        <v>82</v>
      </c>
      <c r="L253" s="43">
        <v>9.1999999999999993</v>
      </c>
      <c r="M253" s="43">
        <v>43.5</v>
      </c>
      <c r="N253" s="43">
        <v>43.5</v>
      </c>
      <c r="O253" s="43">
        <v>43</v>
      </c>
      <c r="P253" s="635">
        <v>8.1360000000000002E-2</v>
      </c>
      <c r="Q253" s="95">
        <v>444808</v>
      </c>
      <c r="R253" s="76">
        <v>7326909890</v>
      </c>
      <c r="S253" s="528" t="s">
        <v>809</v>
      </c>
    </row>
    <row r="254" spans="1:19" ht="39.950000000000003" customHeight="1" x14ac:dyDescent="0.2">
      <c r="A254" s="113">
        <v>106928</v>
      </c>
      <c r="B254" s="105" t="s">
        <v>834</v>
      </c>
      <c r="C254" s="37" t="s">
        <v>76</v>
      </c>
      <c r="D254" s="39" t="s">
        <v>30</v>
      </c>
      <c r="E254" s="514" t="s">
        <v>835</v>
      </c>
      <c r="F254" s="494" t="s">
        <v>807</v>
      </c>
      <c r="G254" s="1128"/>
      <c r="H254" s="517">
        <v>722</v>
      </c>
      <c r="I254" s="88" t="s">
        <v>33</v>
      </c>
      <c r="J254" s="260">
        <f t="shared" si="24"/>
        <v>0</v>
      </c>
      <c r="K254" s="518" t="s">
        <v>82</v>
      </c>
      <c r="L254" s="43">
        <v>17.440000000000001</v>
      </c>
      <c r="M254" s="43">
        <v>49</v>
      </c>
      <c r="N254" s="43">
        <v>29.5</v>
      </c>
      <c r="O254" s="43">
        <v>50</v>
      </c>
      <c r="P254" s="634">
        <v>7.2270000000000001E-2</v>
      </c>
      <c r="Q254" s="95">
        <v>257819</v>
      </c>
      <c r="R254" s="76">
        <v>8443321000</v>
      </c>
      <c r="S254" s="528" t="s">
        <v>809</v>
      </c>
    </row>
    <row r="255" spans="1:19" ht="39.950000000000003" customHeight="1" x14ac:dyDescent="0.2">
      <c r="A255" s="113">
        <v>106929</v>
      </c>
      <c r="B255" s="105" t="s">
        <v>836</v>
      </c>
      <c r="C255" s="37" t="s">
        <v>76</v>
      </c>
      <c r="D255" s="39" t="s">
        <v>30</v>
      </c>
      <c r="E255" s="13" t="s">
        <v>837</v>
      </c>
      <c r="F255" s="494" t="s">
        <v>807</v>
      </c>
      <c r="G255" s="1128"/>
      <c r="H255" s="517">
        <v>41</v>
      </c>
      <c r="I255" s="88"/>
      <c r="J255" s="260">
        <f t="shared" si="24"/>
        <v>0</v>
      </c>
      <c r="K255" s="518" t="s">
        <v>82</v>
      </c>
      <c r="L255" s="43">
        <v>0.216</v>
      </c>
      <c r="M255" s="43">
        <v>36.1</v>
      </c>
      <c r="N255" s="43">
        <v>27.3</v>
      </c>
      <c r="O255" s="43">
        <v>6.5</v>
      </c>
      <c r="P255" s="634">
        <v>6.4000000000000003E-3</v>
      </c>
      <c r="Q255" s="95">
        <v>8544429090</v>
      </c>
      <c r="R255" s="76">
        <v>8544429090</v>
      </c>
      <c r="S255" s="528" t="s">
        <v>809</v>
      </c>
    </row>
    <row r="256" spans="1:19" ht="39.950000000000003" customHeight="1" x14ac:dyDescent="0.2">
      <c r="A256" s="113">
        <v>106930</v>
      </c>
      <c r="B256" s="105" t="s">
        <v>838</v>
      </c>
      <c r="C256" s="37" t="s">
        <v>76</v>
      </c>
      <c r="D256" s="39" t="s">
        <v>30</v>
      </c>
      <c r="E256" s="514" t="s">
        <v>839</v>
      </c>
      <c r="F256" s="494" t="s">
        <v>807</v>
      </c>
      <c r="G256" s="1128"/>
      <c r="H256" s="517">
        <v>1923</v>
      </c>
      <c r="I256" s="58" t="s">
        <v>33</v>
      </c>
      <c r="J256" s="260">
        <f t="shared" si="24"/>
        <v>0</v>
      </c>
      <c r="K256" s="518" t="s">
        <v>82</v>
      </c>
      <c r="L256" s="43">
        <v>34</v>
      </c>
      <c r="M256" s="43">
        <v>70</v>
      </c>
      <c r="N256" s="43">
        <v>24</v>
      </c>
      <c r="O256" s="43">
        <v>58</v>
      </c>
      <c r="P256" s="634">
        <v>9.7439999999999999E-2</v>
      </c>
      <c r="Q256" s="95">
        <v>257687</v>
      </c>
      <c r="R256" s="76">
        <v>8504409090</v>
      </c>
      <c r="S256" s="528" t="s">
        <v>809</v>
      </c>
    </row>
    <row r="257" spans="1:19" ht="39" customHeight="1" x14ac:dyDescent="0.2">
      <c r="A257" s="113">
        <v>106931</v>
      </c>
      <c r="B257" s="105" t="s">
        <v>840</v>
      </c>
      <c r="C257" s="37" t="s">
        <v>76</v>
      </c>
      <c r="D257" s="39" t="s">
        <v>30</v>
      </c>
      <c r="E257" s="514" t="s">
        <v>841</v>
      </c>
      <c r="F257" s="494" t="s">
        <v>807</v>
      </c>
      <c r="G257" s="1128"/>
      <c r="H257" s="517">
        <v>895</v>
      </c>
      <c r="I257" s="88" t="s">
        <v>33</v>
      </c>
      <c r="J257" s="515">
        <f t="shared" si="24"/>
        <v>0</v>
      </c>
      <c r="K257" s="518" t="s">
        <v>82</v>
      </c>
      <c r="L257" s="43">
        <v>34</v>
      </c>
      <c r="M257" s="43">
        <v>70.5</v>
      </c>
      <c r="N257" s="43">
        <v>56.5</v>
      </c>
      <c r="O257" s="43">
        <v>25.5</v>
      </c>
      <c r="P257" s="634">
        <v>0.10156999999999999</v>
      </c>
      <c r="Q257" s="95">
        <v>257688</v>
      </c>
      <c r="R257" s="76">
        <v>8473308000</v>
      </c>
      <c r="S257" s="528" t="s">
        <v>809</v>
      </c>
    </row>
    <row r="258" spans="1:19" ht="49.5" customHeight="1" x14ac:dyDescent="0.2">
      <c r="A258" s="113">
        <v>106932</v>
      </c>
      <c r="B258" s="534" t="s">
        <v>842</v>
      </c>
      <c r="C258" s="541" t="s">
        <v>814</v>
      </c>
      <c r="D258" s="104" t="s">
        <v>662</v>
      </c>
      <c r="E258" s="530" t="s">
        <v>843</v>
      </c>
      <c r="F258" s="27" t="s">
        <v>807</v>
      </c>
      <c r="G258" s="1128"/>
      <c r="H258" s="52">
        <v>188</v>
      </c>
      <c r="I258" s="94" t="s">
        <v>33</v>
      </c>
      <c r="J258" s="467">
        <f t="shared" si="24"/>
        <v>0</v>
      </c>
      <c r="K258" s="531" t="s">
        <v>82</v>
      </c>
      <c r="L258" s="79">
        <v>0.94</v>
      </c>
      <c r="M258" s="79">
        <v>31</v>
      </c>
      <c r="N258" s="79">
        <v>25.5</v>
      </c>
      <c r="O258" s="79">
        <v>11.5</v>
      </c>
      <c r="P258" s="602">
        <v>9.0900000000000009E-3</v>
      </c>
      <c r="Q258" s="53">
        <v>444048</v>
      </c>
      <c r="R258" s="366">
        <v>3822190090</v>
      </c>
      <c r="S258" s="526" t="s">
        <v>809</v>
      </c>
    </row>
    <row r="259" spans="1:19" ht="72.95" customHeight="1" x14ac:dyDescent="0.2">
      <c r="A259" s="109">
        <v>106685</v>
      </c>
      <c r="B259" s="535" t="s">
        <v>844</v>
      </c>
      <c r="C259" s="513" t="s">
        <v>814</v>
      </c>
      <c r="D259" s="95" t="s">
        <v>735</v>
      </c>
      <c r="E259" s="514" t="s">
        <v>845</v>
      </c>
      <c r="F259" s="494" t="s">
        <v>807</v>
      </c>
      <c r="G259" s="1128"/>
      <c r="H259" s="40">
        <v>8.64</v>
      </c>
      <c r="I259" s="58" t="s">
        <v>33</v>
      </c>
      <c r="J259" s="260">
        <f t="shared" si="24"/>
        <v>0</v>
      </c>
      <c r="K259" s="518" t="s">
        <v>664</v>
      </c>
      <c r="L259" s="43">
        <v>0.2838</v>
      </c>
      <c r="M259" s="43">
        <v>11.2</v>
      </c>
      <c r="N259" s="43">
        <v>5.8</v>
      </c>
      <c r="O259" s="43">
        <v>7.7</v>
      </c>
      <c r="P259" s="505">
        <v>4.8999999999999998E-5</v>
      </c>
      <c r="Q259" s="46">
        <v>437519</v>
      </c>
      <c r="R259" s="76">
        <v>3926909790</v>
      </c>
      <c r="S259" s="528" t="s">
        <v>846</v>
      </c>
    </row>
    <row r="260" spans="1:19" ht="39.950000000000003" customHeight="1" thickBot="1" x14ac:dyDescent="0.25">
      <c r="A260" s="109">
        <v>106933</v>
      </c>
      <c r="B260" s="654" t="s">
        <v>847</v>
      </c>
      <c r="C260" s="513" t="s">
        <v>819</v>
      </c>
      <c r="D260" s="655" t="s">
        <v>270</v>
      </c>
      <c r="E260" s="514" t="s">
        <v>848</v>
      </c>
      <c r="F260" s="498" t="s">
        <v>807</v>
      </c>
      <c r="G260" s="1128"/>
      <c r="H260" s="656">
        <v>205</v>
      </c>
      <c r="I260" s="422" t="s">
        <v>33</v>
      </c>
      <c r="J260" s="532">
        <f t="shared" si="24"/>
        <v>0</v>
      </c>
      <c r="K260" s="657" t="s">
        <v>82</v>
      </c>
      <c r="L260" s="63">
        <v>0.36</v>
      </c>
      <c r="M260" s="470">
        <v>14.5</v>
      </c>
      <c r="N260" s="470">
        <v>9.5</v>
      </c>
      <c r="O260" s="470">
        <v>12</v>
      </c>
      <c r="P260" s="658">
        <v>1.65E-3</v>
      </c>
      <c r="Q260" s="655">
        <v>444522</v>
      </c>
      <c r="R260" s="64">
        <v>3821000000</v>
      </c>
      <c r="S260" s="659" t="s">
        <v>809</v>
      </c>
    </row>
    <row r="261" spans="1:19" s="65" customFormat="1" ht="39.950000000000003" customHeight="1" thickBot="1" x14ac:dyDescent="0.25">
      <c r="A261" s="217" t="s">
        <v>849</v>
      </c>
      <c r="B261" s="239"/>
      <c r="C261" s="225"/>
      <c r="D261" s="225"/>
      <c r="E261" s="224"/>
      <c r="F261" s="240"/>
      <c r="G261" s="227"/>
      <c r="H261" s="723"/>
      <c r="I261" s="225"/>
      <c r="J261" s="225"/>
      <c r="K261" s="224"/>
      <c r="L261" s="225"/>
      <c r="M261" s="225"/>
      <c r="N261" s="225"/>
      <c r="O261" s="225"/>
      <c r="P261" s="603"/>
      <c r="Q261" s="226"/>
      <c r="R261" s="507"/>
      <c r="S261" s="507"/>
    </row>
    <row r="262" spans="1:19" ht="321.75" customHeight="1" x14ac:dyDescent="0.2">
      <c r="A262" s="113">
        <v>106961</v>
      </c>
      <c r="B262" s="519" t="s">
        <v>850</v>
      </c>
      <c r="C262" s="49" t="s">
        <v>43</v>
      </c>
      <c r="D262" s="51" t="s">
        <v>30</v>
      </c>
      <c r="E262" s="520" t="s">
        <v>851</v>
      </c>
      <c r="F262" s="27" t="s">
        <v>604</v>
      </c>
      <c r="G262" s="1128"/>
      <c r="H262" s="670">
        <v>42959</v>
      </c>
      <c r="I262" s="522" t="s">
        <v>852</v>
      </c>
      <c r="J262" s="675">
        <f>IF(I262="USD",H262*G262,H262*G262*1.25)</f>
        <v>0</v>
      </c>
      <c r="K262" s="524" t="s">
        <v>82</v>
      </c>
      <c r="L262" s="79">
        <v>125</v>
      </c>
      <c r="M262" s="79">
        <v>200</v>
      </c>
      <c r="N262" s="79">
        <v>140</v>
      </c>
      <c r="O262" s="79">
        <v>180</v>
      </c>
      <c r="P262" s="669">
        <v>1.25</v>
      </c>
      <c r="Q262" s="525">
        <v>1805235</v>
      </c>
      <c r="R262" s="366">
        <v>90181990</v>
      </c>
      <c r="S262" s="526" t="s">
        <v>853</v>
      </c>
    </row>
    <row r="263" spans="1:19" ht="307.5" customHeight="1" x14ac:dyDescent="0.2">
      <c r="A263" s="113">
        <v>106962</v>
      </c>
      <c r="B263" s="55" t="s">
        <v>854</v>
      </c>
      <c r="C263" s="49" t="s">
        <v>43</v>
      </c>
      <c r="D263" s="51" t="s">
        <v>30</v>
      </c>
      <c r="E263" s="514" t="s">
        <v>855</v>
      </c>
      <c r="F263" s="494" t="s">
        <v>604</v>
      </c>
      <c r="G263" s="1128"/>
      <c r="H263" s="517">
        <v>39000</v>
      </c>
      <c r="I263" s="58" t="s">
        <v>852</v>
      </c>
      <c r="J263" s="676">
        <f>IF(I263="USD",H263*G263,H263*G263*1.25)</f>
        <v>0</v>
      </c>
      <c r="K263" s="518" t="s">
        <v>82</v>
      </c>
      <c r="L263" s="79">
        <v>109</v>
      </c>
      <c r="M263" s="79">
        <v>200</v>
      </c>
      <c r="N263" s="79">
        <v>140</v>
      </c>
      <c r="O263" s="79">
        <v>180</v>
      </c>
      <c r="P263" s="668">
        <v>1.25</v>
      </c>
      <c r="Q263" s="95">
        <v>1805236</v>
      </c>
      <c r="R263" s="366">
        <v>90181990</v>
      </c>
      <c r="S263" s="526" t="s">
        <v>853</v>
      </c>
    </row>
    <row r="264" spans="1:19" ht="180" customHeight="1" x14ac:dyDescent="0.2">
      <c r="A264" s="113">
        <v>106963</v>
      </c>
      <c r="B264" s="55" t="s">
        <v>856</v>
      </c>
      <c r="C264" s="37" t="s">
        <v>76</v>
      </c>
      <c r="D264" s="51" t="s">
        <v>30</v>
      </c>
      <c r="E264" s="514" t="s">
        <v>857</v>
      </c>
      <c r="F264" s="494" t="s">
        <v>604</v>
      </c>
      <c r="G264" s="1128"/>
      <c r="H264" s="517">
        <v>8700</v>
      </c>
      <c r="I264" s="58" t="s">
        <v>852</v>
      </c>
      <c r="J264" s="676">
        <f>IF(I264="USD",H264*G264,H264*G264*1.25)</f>
        <v>0</v>
      </c>
      <c r="K264" s="518" t="s">
        <v>82</v>
      </c>
      <c r="L264" s="43">
        <v>40</v>
      </c>
      <c r="M264" s="43">
        <v>59</v>
      </c>
      <c r="N264" s="43">
        <v>58</v>
      </c>
      <c r="O264" s="43">
        <v>72</v>
      </c>
      <c r="P264" s="634">
        <v>0.24638399999999999</v>
      </c>
      <c r="Q264" s="95" t="s">
        <v>858</v>
      </c>
      <c r="R264" s="76">
        <v>90181990</v>
      </c>
      <c r="S264" s="528" t="s">
        <v>859</v>
      </c>
    </row>
    <row r="265" spans="1:19" ht="103.5" customHeight="1" x14ac:dyDescent="0.2">
      <c r="A265" s="113">
        <v>106964</v>
      </c>
      <c r="B265" s="55" t="s">
        <v>860</v>
      </c>
      <c r="C265" s="37" t="s">
        <v>76</v>
      </c>
      <c r="D265" s="51" t="s">
        <v>30</v>
      </c>
      <c r="E265" s="514" t="s">
        <v>861</v>
      </c>
      <c r="F265" s="494" t="s">
        <v>604</v>
      </c>
      <c r="G265" s="1128"/>
      <c r="H265" s="517">
        <v>525</v>
      </c>
      <c r="I265" s="58" t="s">
        <v>852</v>
      </c>
      <c r="J265" s="676">
        <f>IF(I265="USD",H265*G265,H265*G265*1.25)</f>
        <v>0</v>
      </c>
      <c r="K265" s="518" t="s">
        <v>82</v>
      </c>
      <c r="L265" s="529">
        <v>16.5</v>
      </c>
      <c r="M265" s="529">
        <v>48</v>
      </c>
      <c r="N265" s="529">
        <v>40</v>
      </c>
      <c r="O265" s="529">
        <v>44</v>
      </c>
      <c r="P265" s="625">
        <v>8.448E-2</v>
      </c>
      <c r="Q265" s="95">
        <v>1876728</v>
      </c>
      <c r="R265" s="677">
        <v>84798997</v>
      </c>
      <c r="S265" s="678" t="s">
        <v>46</v>
      </c>
    </row>
    <row r="266" spans="1:19" ht="95.25" thickBot="1" x14ac:dyDescent="0.25">
      <c r="A266" s="113">
        <v>106965</v>
      </c>
      <c r="B266" s="55" t="s">
        <v>862</v>
      </c>
      <c r="C266" s="37" t="s">
        <v>76</v>
      </c>
      <c r="D266" s="39" t="s">
        <v>30</v>
      </c>
      <c r="E266" s="514" t="s">
        <v>863</v>
      </c>
      <c r="F266" s="494" t="s">
        <v>604</v>
      </c>
      <c r="G266" s="1128"/>
      <c r="H266" s="517">
        <v>3600</v>
      </c>
      <c r="I266" s="58" t="s">
        <v>852</v>
      </c>
      <c r="J266" s="676">
        <f>IF(I266="USD",H266*G266,H266*G266*1.25)</f>
        <v>0</v>
      </c>
      <c r="K266" s="518" t="s">
        <v>82</v>
      </c>
      <c r="L266" s="529">
        <v>15</v>
      </c>
      <c r="M266" s="529">
        <v>45</v>
      </c>
      <c r="N266" s="529">
        <v>35</v>
      </c>
      <c r="O266" s="529">
        <v>52</v>
      </c>
      <c r="P266" s="625">
        <v>8.1900000000000001E-2</v>
      </c>
      <c r="Q266" s="95">
        <v>1876703</v>
      </c>
      <c r="R266" s="677">
        <v>84798997</v>
      </c>
      <c r="S266" s="678" t="s">
        <v>46</v>
      </c>
    </row>
    <row r="267" spans="1:19" s="65" customFormat="1" ht="39.950000000000003" customHeight="1" thickBot="1" x14ac:dyDescent="0.25">
      <c r="A267" s="217" t="s">
        <v>864</v>
      </c>
      <c r="B267" s="239"/>
      <c r="C267" s="225"/>
      <c r="D267" s="225"/>
      <c r="E267" s="224"/>
      <c r="F267" s="240"/>
      <c r="G267" s="227"/>
      <c r="H267" s="723"/>
      <c r="I267" s="225"/>
      <c r="J267" s="225"/>
      <c r="K267" s="224"/>
      <c r="L267" s="225"/>
      <c r="M267" s="225"/>
      <c r="N267" s="225"/>
      <c r="O267" s="225"/>
      <c r="P267" s="603"/>
      <c r="Q267" s="226"/>
      <c r="R267" s="507"/>
      <c r="S267" s="507"/>
    </row>
    <row r="268" spans="1:19" ht="133.5" customHeight="1" x14ac:dyDescent="0.2">
      <c r="A268" s="113">
        <v>106966</v>
      </c>
      <c r="B268" s="519" t="s">
        <v>865</v>
      </c>
      <c r="C268" s="49" t="s">
        <v>866</v>
      </c>
      <c r="D268" s="51" t="s">
        <v>867</v>
      </c>
      <c r="E268" s="520" t="s">
        <v>868</v>
      </c>
      <c r="F268" s="27" t="s">
        <v>604</v>
      </c>
      <c r="G268" s="1128"/>
      <c r="H268" s="521">
        <v>52</v>
      </c>
      <c r="I268" s="522" t="s">
        <v>852</v>
      </c>
      <c r="J268" s="675">
        <f>IF(I268="USD",H268*G268,H268*G268*1.25)</f>
        <v>0</v>
      </c>
      <c r="K268" s="524" t="s">
        <v>664</v>
      </c>
      <c r="L268" s="79">
        <v>4.5</v>
      </c>
      <c r="M268" s="79">
        <v>47</v>
      </c>
      <c r="N268" s="79">
        <v>46</v>
      </c>
      <c r="O268" s="79">
        <v>43</v>
      </c>
      <c r="P268" s="633">
        <v>0.09</v>
      </c>
      <c r="Q268" s="525" t="s">
        <v>869</v>
      </c>
      <c r="R268" s="366">
        <v>38221900</v>
      </c>
      <c r="S268" s="526" t="s">
        <v>870</v>
      </c>
    </row>
    <row r="269" spans="1:19" ht="138.75" customHeight="1" x14ac:dyDescent="0.2">
      <c r="A269" s="109">
        <v>106967</v>
      </c>
      <c r="B269" s="55" t="s">
        <v>2251</v>
      </c>
      <c r="C269" s="37" t="s">
        <v>871</v>
      </c>
      <c r="D269" s="39" t="s">
        <v>872</v>
      </c>
      <c r="E269" s="514" t="s">
        <v>873</v>
      </c>
      <c r="F269" s="494" t="s">
        <v>604</v>
      </c>
      <c r="G269" s="1128"/>
      <c r="H269" s="517">
        <v>432</v>
      </c>
      <c r="I269" s="58" t="s">
        <v>852</v>
      </c>
      <c r="J269" s="676">
        <f>IF(I269="USD",H269*G269,H269*G269*1.25)</f>
        <v>0</v>
      </c>
      <c r="K269" s="518" t="s">
        <v>259</v>
      </c>
      <c r="L269" s="43">
        <v>5</v>
      </c>
      <c r="M269" s="43">
        <v>39</v>
      </c>
      <c r="N269" s="43">
        <v>30</v>
      </c>
      <c r="O269" s="43">
        <v>28</v>
      </c>
      <c r="P269" s="634">
        <v>3.2759999999999997E-2</v>
      </c>
      <c r="Q269" s="95" t="s">
        <v>874</v>
      </c>
      <c r="R269" s="76">
        <v>38221900</v>
      </c>
      <c r="S269" s="528" t="s">
        <v>875</v>
      </c>
    </row>
    <row r="270" spans="1:19" ht="50.25" customHeight="1" x14ac:dyDescent="0.2">
      <c r="A270" s="113">
        <v>106968</v>
      </c>
      <c r="B270" s="55" t="s">
        <v>876</v>
      </c>
      <c r="C270" s="49" t="s">
        <v>877</v>
      </c>
      <c r="D270" s="51" t="s">
        <v>867</v>
      </c>
      <c r="E270" s="287" t="s">
        <v>878</v>
      </c>
      <c r="F270" s="494" t="s">
        <v>604</v>
      </c>
      <c r="G270" s="1128"/>
      <c r="H270" s="517">
        <v>99</v>
      </c>
      <c r="I270" s="58" t="s">
        <v>852</v>
      </c>
      <c r="J270" s="676">
        <f>IF(I270="USD",H270*G270,H270*G270*1.25)</f>
        <v>0</v>
      </c>
      <c r="K270" s="518" t="s">
        <v>879</v>
      </c>
      <c r="L270" s="79">
        <v>0.5</v>
      </c>
      <c r="M270" s="79">
        <v>16.5</v>
      </c>
      <c r="N270" s="79">
        <v>13</v>
      </c>
      <c r="O270" s="79">
        <v>10</v>
      </c>
      <c r="P270" s="634">
        <v>2.1450000000000002E-3</v>
      </c>
      <c r="Q270" s="95">
        <v>522960</v>
      </c>
      <c r="R270" s="366">
        <v>38221900</v>
      </c>
      <c r="S270" s="526" t="s">
        <v>880</v>
      </c>
    </row>
    <row r="271" spans="1:19" ht="174" customHeight="1" x14ac:dyDescent="0.2">
      <c r="A271" s="113">
        <v>106983</v>
      </c>
      <c r="B271" s="55" t="s">
        <v>881</v>
      </c>
      <c r="C271" s="49" t="s">
        <v>882</v>
      </c>
      <c r="D271" s="51" t="s">
        <v>883</v>
      </c>
      <c r="E271" s="287" t="s">
        <v>884</v>
      </c>
      <c r="F271" s="494" t="s">
        <v>604</v>
      </c>
      <c r="G271" s="1128"/>
      <c r="H271" s="517">
        <v>811.2</v>
      </c>
      <c r="I271" s="58" t="s">
        <v>852</v>
      </c>
      <c r="J271" s="676">
        <f t="shared" ref="J271:J273" si="25">IF(I271="USD",H271*G271,H271*G271*1.25)</f>
        <v>0</v>
      </c>
      <c r="K271" s="518" t="s">
        <v>885</v>
      </c>
      <c r="L271" s="79">
        <v>11</v>
      </c>
      <c r="M271" s="79">
        <v>47</v>
      </c>
      <c r="N271" s="79">
        <v>46</v>
      </c>
      <c r="O271" s="79">
        <v>43</v>
      </c>
      <c r="P271" s="634">
        <v>0.09</v>
      </c>
      <c r="Q271" s="95" t="s">
        <v>886</v>
      </c>
      <c r="R271" s="366">
        <v>38221900</v>
      </c>
      <c r="S271" s="526" t="s">
        <v>887</v>
      </c>
    </row>
    <row r="272" spans="1:19" ht="116.25" customHeight="1" x14ac:dyDescent="0.2">
      <c r="A272" s="113">
        <v>106984</v>
      </c>
      <c r="B272" s="55" t="s">
        <v>888</v>
      </c>
      <c r="C272" s="49" t="s">
        <v>76</v>
      </c>
      <c r="D272" s="51" t="s">
        <v>662</v>
      </c>
      <c r="E272" s="287" t="s">
        <v>889</v>
      </c>
      <c r="F272" s="494" t="s">
        <v>604</v>
      </c>
      <c r="G272" s="1128"/>
      <c r="H272" s="517">
        <v>200</v>
      </c>
      <c r="I272" s="58" t="s">
        <v>852</v>
      </c>
      <c r="J272" s="676">
        <f t="shared" si="25"/>
        <v>0</v>
      </c>
      <c r="K272" s="518" t="s">
        <v>890</v>
      </c>
      <c r="L272" s="79">
        <v>0.8</v>
      </c>
      <c r="M272" s="79">
        <v>16</v>
      </c>
      <c r="N272" s="79">
        <v>13</v>
      </c>
      <c r="O272" s="79">
        <v>10</v>
      </c>
      <c r="P272" s="634">
        <v>2.0799999999999998E-3</v>
      </c>
      <c r="Q272" s="95">
        <v>1896574</v>
      </c>
      <c r="R272" s="366">
        <v>38221900</v>
      </c>
      <c r="S272" s="526" t="s">
        <v>891</v>
      </c>
    </row>
    <row r="273" spans="1:19" ht="162.75" customHeight="1" thickBot="1" x14ac:dyDescent="0.25">
      <c r="A273" s="113">
        <v>106985</v>
      </c>
      <c r="B273" s="55" t="s">
        <v>892</v>
      </c>
      <c r="C273" s="37" t="s">
        <v>893</v>
      </c>
      <c r="D273" s="39" t="s">
        <v>662</v>
      </c>
      <c r="E273" s="287" t="s">
        <v>894</v>
      </c>
      <c r="F273" s="494" t="s">
        <v>604</v>
      </c>
      <c r="G273" s="1128"/>
      <c r="H273" s="517">
        <v>800</v>
      </c>
      <c r="I273" s="58" t="s">
        <v>852</v>
      </c>
      <c r="J273" s="676">
        <f t="shared" si="25"/>
        <v>0</v>
      </c>
      <c r="K273" s="518" t="s">
        <v>664</v>
      </c>
      <c r="L273" s="43">
        <v>4.5</v>
      </c>
      <c r="M273" s="43">
        <v>47</v>
      </c>
      <c r="N273" s="43">
        <v>46</v>
      </c>
      <c r="O273" s="43">
        <v>43</v>
      </c>
      <c r="P273" s="634">
        <v>9.2965999999999993E-2</v>
      </c>
      <c r="Q273" s="95">
        <v>1880018</v>
      </c>
      <c r="R273" s="76">
        <v>38221900</v>
      </c>
      <c r="S273" s="528" t="s">
        <v>895</v>
      </c>
    </row>
    <row r="274" spans="1:19" s="65" customFormat="1" ht="39.950000000000003" customHeight="1" thickBot="1" x14ac:dyDescent="0.25">
      <c r="A274" s="217" t="s">
        <v>896</v>
      </c>
      <c r="B274" s="239"/>
      <c r="C274" s="225"/>
      <c r="D274" s="225"/>
      <c r="E274" s="224"/>
      <c r="F274" s="240"/>
      <c r="G274" s="227"/>
      <c r="H274" s="723"/>
      <c r="I274" s="225"/>
      <c r="J274" s="225"/>
      <c r="K274" s="224"/>
      <c r="L274" s="225"/>
      <c r="M274" s="225"/>
      <c r="N274" s="225"/>
      <c r="O274" s="225"/>
      <c r="P274" s="603"/>
      <c r="Q274" s="226"/>
      <c r="R274" s="507"/>
      <c r="S274" s="507"/>
    </row>
    <row r="275" spans="1:19" ht="57" customHeight="1" x14ac:dyDescent="0.2">
      <c r="A275" s="113">
        <v>106970</v>
      </c>
      <c r="B275" s="519" t="s">
        <v>897</v>
      </c>
      <c r="C275" s="49" t="s">
        <v>898</v>
      </c>
      <c r="D275" s="51" t="s">
        <v>30</v>
      </c>
      <c r="E275" s="520" t="s">
        <v>899</v>
      </c>
      <c r="F275" s="27" t="s">
        <v>604</v>
      </c>
      <c r="G275" s="1128"/>
      <c r="H275" s="521">
        <v>254</v>
      </c>
      <c r="I275" s="522" t="s">
        <v>852</v>
      </c>
      <c r="J275" s="675">
        <f>IF(I275="USD",H275*G275,H275*G275*1.25)</f>
        <v>0</v>
      </c>
      <c r="K275" s="524" t="s">
        <v>82</v>
      </c>
      <c r="L275" s="79">
        <v>1.5</v>
      </c>
      <c r="M275" s="79">
        <v>27</v>
      </c>
      <c r="N275" s="79">
        <v>23</v>
      </c>
      <c r="O275" s="79">
        <v>9</v>
      </c>
      <c r="P275" s="633">
        <v>5.5890000000000002E-3</v>
      </c>
      <c r="Q275" s="525">
        <v>1876705</v>
      </c>
      <c r="R275" s="366">
        <v>39231010</v>
      </c>
      <c r="S275" s="679" t="s">
        <v>46</v>
      </c>
    </row>
    <row r="276" spans="1:19" ht="50.25" customHeight="1" thickBot="1" x14ac:dyDescent="0.25">
      <c r="A276" s="109">
        <v>106971</v>
      </c>
      <c r="B276" s="55" t="s">
        <v>900</v>
      </c>
      <c r="C276" s="37" t="s">
        <v>575</v>
      </c>
      <c r="D276" s="39" t="s">
        <v>30</v>
      </c>
      <c r="E276" s="514" t="s">
        <v>901</v>
      </c>
      <c r="F276" s="494" t="s">
        <v>604</v>
      </c>
      <c r="G276" s="1128"/>
      <c r="H276" s="517">
        <v>105</v>
      </c>
      <c r="I276" s="58" t="s">
        <v>852</v>
      </c>
      <c r="J276" s="676">
        <f>IF(I276="USD",H276*G276,H276*G276*1.25)</f>
        <v>0</v>
      </c>
      <c r="K276" s="518" t="s">
        <v>82</v>
      </c>
      <c r="L276" s="43">
        <v>0.1</v>
      </c>
      <c r="M276" s="43">
        <v>15</v>
      </c>
      <c r="N276" s="43">
        <v>10</v>
      </c>
      <c r="O276" s="43">
        <v>3</v>
      </c>
      <c r="P276" s="634">
        <v>4.4999999999999999E-4</v>
      </c>
      <c r="Q276" s="95">
        <v>1877137</v>
      </c>
      <c r="R276" s="76">
        <v>39231010</v>
      </c>
      <c r="S276" s="678" t="s">
        <v>46</v>
      </c>
    </row>
    <row r="277" spans="1:19" s="65" customFormat="1" ht="39.950000000000003" customHeight="1" thickBot="1" x14ac:dyDescent="0.25">
      <c r="A277" s="217" t="s">
        <v>902</v>
      </c>
      <c r="B277" s="239"/>
      <c r="C277" s="225"/>
      <c r="D277" s="225"/>
      <c r="E277" s="224"/>
      <c r="F277" s="240"/>
      <c r="G277" s="227"/>
      <c r="H277" s="723"/>
      <c r="I277" s="225"/>
      <c r="J277" s="225"/>
      <c r="K277" s="224"/>
      <c r="L277" s="225"/>
      <c r="M277" s="225"/>
      <c r="N277" s="225"/>
      <c r="O277" s="225"/>
      <c r="P277" s="603"/>
      <c r="Q277" s="226"/>
      <c r="R277" s="507"/>
      <c r="S277" s="507"/>
    </row>
    <row r="278" spans="1:19" ht="74.25" customHeight="1" x14ac:dyDescent="0.2">
      <c r="A278" s="113">
        <v>106972</v>
      </c>
      <c r="B278" s="519" t="s">
        <v>903</v>
      </c>
      <c r="C278" s="49" t="s">
        <v>76</v>
      </c>
      <c r="D278" s="51" t="s">
        <v>30</v>
      </c>
      <c r="E278" s="520" t="s">
        <v>904</v>
      </c>
      <c r="F278" s="27" t="s">
        <v>604</v>
      </c>
      <c r="G278" s="1128"/>
      <c r="H278" s="521">
        <v>9600</v>
      </c>
      <c r="I278" s="522" t="s">
        <v>852</v>
      </c>
      <c r="J278" s="675">
        <f>IF(I278="USD",H278*G278,H278*G278*1.25)</f>
        <v>0</v>
      </c>
      <c r="K278" s="524" t="s">
        <v>90</v>
      </c>
      <c r="L278" s="79" t="s">
        <v>30</v>
      </c>
      <c r="M278" s="79" t="s">
        <v>30</v>
      </c>
      <c r="N278" s="79" t="s">
        <v>30</v>
      </c>
      <c r="O278" s="79" t="s">
        <v>30</v>
      </c>
      <c r="P278" s="79" t="s">
        <v>30</v>
      </c>
      <c r="Q278" s="681" t="s">
        <v>905</v>
      </c>
      <c r="R278" s="366" t="s">
        <v>30</v>
      </c>
      <c r="S278" s="679" t="s">
        <v>46</v>
      </c>
    </row>
    <row r="279" spans="1:19" ht="69" customHeight="1" x14ac:dyDescent="0.2">
      <c r="A279" s="109">
        <v>106973</v>
      </c>
      <c r="B279" s="55" t="s">
        <v>906</v>
      </c>
      <c r="C279" s="37" t="s">
        <v>76</v>
      </c>
      <c r="D279" s="39" t="s">
        <v>30</v>
      </c>
      <c r="E279" s="514" t="s">
        <v>907</v>
      </c>
      <c r="F279" s="494" t="s">
        <v>604</v>
      </c>
      <c r="G279" s="1128"/>
      <c r="H279" s="517">
        <v>4800</v>
      </c>
      <c r="I279" s="58" t="s">
        <v>852</v>
      </c>
      <c r="J279" s="676">
        <f>IF(I279="USD",H279*G279,H279*G279*1.25)</f>
        <v>0</v>
      </c>
      <c r="K279" s="518" t="s">
        <v>90</v>
      </c>
      <c r="L279" s="43" t="s">
        <v>30</v>
      </c>
      <c r="M279" s="43" t="s">
        <v>30</v>
      </c>
      <c r="N279" s="43" t="s">
        <v>30</v>
      </c>
      <c r="O279" s="43" t="s">
        <v>30</v>
      </c>
      <c r="P279" s="43" t="s">
        <v>30</v>
      </c>
      <c r="Q279" s="681" t="s">
        <v>908</v>
      </c>
      <c r="R279" s="76" t="s">
        <v>30</v>
      </c>
      <c r="S279" s="678" t="s">
        <v>46</v>
      </c>
    </row>
    <row r="280" spans="1:19" ht="82.5" customHeight="1" thickBot="1" x14ac:dyDescent="0.25">
      <c r="A280" s="113">
        <v>106974</v>
      </c>
      <c r="B280" s="55" t="s">
        <v>909</v>
      </c>
      <c r="C280" s="49" t="s">
        <v>76</v>
      </c>
      <c r="D280" s="51" t="s">
        <v>30</v>
      </c>
      <c r="E280" s="514" t="s">
        <v>910</v>
      </c>
      <c r="F280" s="494" t="s">
        <v>604</v>
      </c>
      <c r="G280" s="1128"/>
      <c r="H280" s="517">
        <v>900</v>
      </c>
      <c r="I280" s="58" t="s">
        <v>852</v>
      </c>
      <c r="J280" s="680">
        <f>IF(I280="USD",H280*G280,H280*G280*1.25)</f>
        <v>0</v>
      </c>
      <c r="K280" s="518" t="s">
        <v>90</v>
      </c>
      <c r="L280" s="79" t="s">
        <v>30</v>
      </c>
      <c r="M280" s="79" t="s">
        <v>30</v>
      </c>
      <c r="N280" s="79" t="s">
        <v>30</v>
      </c>
      <c r="O280" s="79" t="s">
        <v>30</v>
      </c>
      <c r="P280" s="79" t="s">
        <v>30</v>
      </c>
      <c r="Q280" s="681" t="s">
        <v>911</v>
      </c>
      <c r="R280" s="366" t="s">
        <v>30</v>
      </c>
      <c r="S280" s="679" t="s">
        <v>46</v>
      </c>
    </row>
    <row r="281" spans="1:19" s="25" customFormat="1" ht="45" customHeight="1" thickBot="1" x14ac:dyDescent="0.25">
      <c r="A281" s="334" t="s">
        <v>912</v>
      </c>
      <c r="B281" s="335"/>
      <c r="C281" s="335"/>
      <c r="D281" s="335"/>
      <c r="E281" s="335"/>
      <c r="F281" s="335"/>
      <c r="G281" s="336"/>
      <c r="H281" s="728"/>
      <c r="I281" s="335"/>
      <c r="J281" s="335"/>
      <c r="K281" s="335"/>
      <c r="L281" s="338"/>
      <c r="M281" s="338"/>
      <c r="N281" s="338"/>
      <c r="O281" s="338"/>
      <c r="P281" s="622"/>
      <c r="Q281" s="335"/>
      <c r="R281" s="335"/>
      <c r="S281" s="339"/>
    </row>
    <row r="282" spans="1:19" ht="39.950000000000003" customHeight="1" thickBot="1" x14ac:dyDescent="0.25">
      <c r="A282" s="217" t="s">
        <v>913</v>
      </c>
      <c r="B282" s="218"/>
      <c r="C282" s="219"/>
      <c r="D282" s="219"/>
      <c r="E282" s="218"/>
      <c r="F282" s="220"/>
      <c r="G282" s="223"/>
      <c r="H282" s="723"/>
      <c r="I282" s="219"/>
      <c r="J282" s="219"/>
      <c r="K282" s="218"/>
      <c r="L282" s="219"/>
      <c r="M282" s="219"/>
      <c r="N282" s="219"/>
      <c r="O282" s="219"/>
      <c r="P282" s="601"/>
      <c r="Q282" s="220"/>
      <c r="R282" s="220"/>
      <c r="S282" s="312"/>
    </row>
    <row r="283" spans="1:19" ht="78.75" x14ac:dyDescent="0.2">
      <c r="A283" s="285">
        <v>106247</v>
      </c>
      <c r="B283" s="142" t="s">
        <v>914</v>
      </c>
      <c r="C283" s="74" t="s">
        <v>76</v>
      </c>
      <c r="D283" s="75" t="s">
        <v>30</v>
      </c>
      <c r="E283" s="115" t="s">
        <v>915</v>
      </c>
      <c r="F283" s="37" t="s">
        <v>497</v>
      </c>
      <c r="G283" s="1128"/>
      <c r="H283" s="87">
        <v>6399.5</v>
      </c>
      <c r="I283" s="88" t="s">
        <v>33</v>
      </c>
      <c r="J283" s="89">
        <f>IF(I283="USD",H283*G283,H283*G283*1.3)</f>
        <v>0</v>
      </c>
      <c r="K283" s="90" t="s">
        <v>916</v>
      </c>
      <c r="L283" s="91">
        <v>290</v>
      </c>
      <c r="M283" s="91">
        <v>105</v>
      </c>
      <c r="N283" s="91">
        <v>133</v>
      </c>
      <c r="O283" s="91">
        <v>191</v>
      </c>
      <c r="P283" s="537">
        <v>2.6673149999999999</v>
      </c>
      <c r="Q283" s="116" t="s">
        <v>917</v>
      </c>
      <c r="R283" s="101">
        <v>8419899890</v>
      </c>
      <c r="S283" s="283" t="s">
        <v>918</v>
      </c>
    </row>
    <row r="284" spans="1:19" ht="39.950000000000003" customHeight="1" thickBot="1" x14ac:dyDescent="0.25">
      <c r="A284" s="150">
        <v>106248</v>
      </c>
      <c r="B284" s="137" t="s">
        <v>919</v>
      </c>
      <c r="C284" s="49" t="s">
        <v>76</v>
      </c>
      <c r="D284" s="51" t="s">
        <v>30</v>
      </c>
      <c r="E284" s="54" t="s">
        <v>920</v>
      </c>
      <c r="F284" s="37" t="s">
        <v>497</v>
      </c>
      <c r="G284" s="1128"/>
      <c r="H284" s="52">
        <v>183</v>
      </c>
      <c r="I284" s="94" t="s">
        <v>33</v>
      </c>
      <c r="J284" s="77">
        <f>IF(I284="USD",H284*G284,H284*G284*1.3)</f>
        <v>0</v>
      </c>
      <c r="K284" s="78" t="s">
        <v>82</v>
      </c>
      <c r="L284" s="100">
        <v>15</v>
      </c>
      <c r="M284" s="100">
        <v>141</v>
      </c>
      <c r="N284" s="100">
        <v>69</v>
      </c>
      <c r="O284" s="100">
        <v>21</v>
      </c>
      <c r="P284" s="602">
        <v>0.20430899999999999</v>
      </c>
      <c r="Q284" s="53" t="s">
        <v>921</v>
      </c>
      <c r="R284" s="267">
        <v>8419908509</v>
      </c>
      <c r="S284" s="282" t="s">
        <v>918</v>
      </c>
    </row>
    <row r="285" spans="1:19" ht="39.950000000000003" customHeight="1" thickBot="1" x14ac:dyDescent="0.25">
      <c r="A285" s="217" t="s">
        <v>922</v>
      </c>
      <c r="B285" s="218"/>
      <c r="C285" s="219"/>
      <c r="D285" s="219"/>
      <c r="E285" s="218"/>
      <c r="F285" s="220"/>
      <c r="G285" s="223"/>
      <c r="H285" s="723"/>
      <c r="I285" s="219"/>
      <c r="J285" s="219"/>
      <c r="K285" s="218"/>
      <c r="L285" s="219"/>
      <c r="M285" s="219"/>
      <c r="N285" s="219"/>
      <c r="O285" s="219"/>
      <c r="P285" s="601"/>
      <c r="Q285" s="220"/>
      <c r="R285" s="220"/>
      <c r="S285" s="312"/>
    </row>
    <row r="286" spans="1:19" ht="75" customHeight="1" x14ac:dyDescent="0.2">
      <c r="A286" s="107">
        <v>106038</v>
      </c>
      <c r="B286" s="85" t="s">
        <v>923</v>
      </c>
      <c r="C286" s="74" t="s">
        <v>575</v>
      </c>
      <c r="D286" s="75" t="s">
        <v>270</v>
      </c>
      <c r="E286" s="115" t="s">
        <v>924</v>
      </c>
      <c r="F286" s="74" t="s">
        <v>807</v>
      </c>
      <c r="G286" s="1128"/>
      <c r="H286" s="156">
        <v>184.54</v>
      </c>
      <c r="I286" s="75" t="s">
        <v>33</v>
      </c>
      <c r="J286" s="89">
        <f t="shared" ref="J286:J301" si="26">IF(I286="USD",H286*G286,H286*G286*1.3)</f>
        <v>0</v>
      </c>
      <c r="K286" s="90" t="s">
        <v>664</v>
      </c>
      <c r="L286" s="347">
        <v>4</v>
      </c>
      <c r="M286" s="75">
        <v>35</v>
      </c>
      <c r="N286" s="75">
        <v>20</v>
      </c>
      <c r="O286" s="75">
        <v>16</v>
      </c>
      <c r="P286" s="537">
        <v>1.12E-2</v>
      </c>
      <c r="Q286" s="116">
        <v>220502</v>
      </c>
      <c r="R286" s="101">
        <v>3821000000</v>
      </c>
      <c r="S286" s="283" t="s">
        <v>925</v>
      </c>
    </row>
    <row r="287" spans="1:19" ht="81" customHeight="1" x14ac:dyDescent="0.2">
      <c r="A287" s="113">
        <v>106039</v>
      </c>
      <c r="B287" s="102" t="s">
        <v>926</v>
      </c>
      <c r="C287" s="49" t="s">
        <v>575</v>
      </c>
      <c r="D287" s="51" t="s">
        <v>112</v>
      </c>
      <c r="E287" s="54" t="s">
        <v>927</v>
      </c>
      <c r="F287" s="27" t="s">
        <v>807</v>
      </c>
      <c r="G287" s="1128"/>
      <c r="H287" s="136">
        <v>157.51</v>
      </c>
      <c r="I287" s="39" t="s">
        <v>33</v>
      </c>
      <c r="J287" s="41">
        <f t="shared" si="26"/>
        <v>0</v>
      </c>
      <c r="K287" s="42" t="s">
        <v>664</v>
      </c>
      <c r="L287" s="39">
        <v>4.0999999999999996</v>
      </c>
      <c r="M287" s="39">
        <v>35.200000000000003</v>
      </c>
      <c r="N287" s="39">
        <v>19.8</v>
      </c>
      <c r="O287" s="39">
        <v>16</v>
      </c>
      <c r="P287" s="505">
        <v>1.1150999999999999E-2</v>
      </c>
      <c r="Q287" s="46">
        <v>220909</v>
      </c>
      <c r="R287" s="81">
        <v>3821000000</v>
      </c>
      <c r="S287" s="275" t="s">
        <v>928</v>
      </c>
    </row>
    <row r="288" spans="1:19" ht="87" customHeight="1" x14ac:dyDescent="0.2">
      <c r="A288" s="109">
        <v>106559</v>
      </c>
      <c r="B288" s="36" t="s">
        <v>929</v>
      </c>
      <c r="C288" s="37" t="s">
        <v>930</v>
      </c>
      <c r="D288" s="39" t="s">
        <v>270</v>
      </c>
      <c r="E288" s="57" t="s">
        <v>931</v>
      </c>
      <c r="F288" s="37" t="s">
        <v>807</v>
      </c>
      <c r="G288" s="1128"/>
      <c r="H288" s="136">
        <v>241.17</v>
      </c>
      <c r="I288" s="39" t="s">
        <v>33</v>
      </c>
      <c r="J288" s="41">
        <f t="shared" si="26"/>
        <v>0</v>
      </c>
      <c r="K288" s="42" t="s">
        <v>664</v>
      </c>
      <c r="L288" s="39">
        <v>1.36</v>
      </c>
      <c r="M288" s="39">
        <v>20.2</v>
      </c>
      <c r="N288" s="39">
        <v>14</v>
      </c>
      <c r="O288" s="39">
        <v>14.8</v>
      </c>
      <c r="P288" s="505">
        <v>4.1850000000000004E-3</v>
      </c>
      <c r="Q288" s="46">
        <v>212240</v>
      </c>
      <c r="R288" s="81">
        <v>3821000000</v>
      </c>
      <c r="S288" s="275" t="s">
        <v>932</v>
      </c>
    </row>
    <row r="289" spans="1:19" s="154" customFormat="1" ht="66" customHeight="1" x14ac:dyDescent="0.2">
      <c r="A289" s="109">
        <v>106614</v>
      </c>
      <c r="B289" s="13" t="s">
        <v>933</v>
      </c>
      <c r="C289" s="39" t="s">
        <v>76</v>
      </c>
      <c r="D289" s="39" t="s">
        <v>934</v>
      </c>
      <c r="E289" s="57" t="s">
        <v>935</v>
      </c>
      <c r="F289" s="27" t="s">
        <v>807</v>
      </c>
      <c r="G289" s="1128"/>
      <c r="H289" s="136">
        <v>96.13</v>
      </c>
      <c r="I289" s="39" t="s">
        <v>33</v>
      </c>
      <c r="J289" s="41">
        <f t="shared" si="26"/>
        <v>0</v>
      </c>
      <c r="K289" s="42" t="s">
        <v>82</v>
      </c>
      <c r="L289" s="39">
        <v>0.6</v>
      </c>
      <c r="M289" s="39">
        <v>12</v>
      </c>
      <c r="N289" s="39">
        <v>7</v>
      </c>
      <c r="O289" s="39">
        <v>20</v>
      </c>
      <c r="P289" s="599">
        <v>1.6800000000000001E-3</v>
      </c>
      <c r="Q289" s="46">
        <v>212203</v>
      </c>
      <c r="R289" s="81">
        <v>3821000000</v>
      </c>
      <c r="S289" s="286" t="s">
        <v>936</v>
      </c>
    </row>
    <row r="290" spans="1:19" s="154" customFormat="1" ht="87" customHeight="1" x14ac:dyDescent="0.2">
      <c r="A290" s="109">
        <v>106615</v>
      </c>
      <c r="B290" s="13" t="s">
        <v>937</v>
      </c>
      <c r="C290" s="39" t="s">
        <v>76</v>
      </c>
      <c r="D290" s="39" t="s">
        <v>938</v>
      </c>
      <c r="E290" s="57" t="s">
        <v>939</v>
      </c>
      <c r="F290" s="37" t="s">
        <v>807</v>
      </c>
      <c r="G290" s="1128"/>
      <c r="H290" s="136">
        <v>86.39</v>
      </c>
      <c r="I290" s="39" t="s">
        <v>33</v>
      </c>
      <c r="J290" s="41">
        <f t="shared" si="26"/>
        <v>0</v>
      </c>
      <c r="K290" s="42" t="s">
        <v>82</v>
      </c>
      <c r="L290" s="39">
        <v>0.59</v>
      </c>
      <c r="M290" s="39">
        <v>12</v>
      </c>
      <c r="N290" s="39">
        <v>6.5</v>
      </c>
      <c r="O290" s="39">
        <v>19.5</v>
      </c>
      <c r="P290" s="505">
        <v>1.5200000000000001E-3</v>
      </c>
      <c r="Q290" s="46">
        <v>262710</v>
      </c>
      <c r="R290" s="81">
        <v>3821000000</v>
      </c>
      <c r="S290" s="286" t="s">
        <v>940</v>
      </c>
    </row>
    <row r="291" spans="1:19" s="154" customFormat="1" ht="90.75" customHeight="1" x14ac:dyDescent="0.2">
      <c r="A291" s="113">
        <v>106620</v>
      </c>
      <c r="B291" s="232" t="s">
        <v>941</v>
      </c>
      <c r="C291" s="51" t="s">
        <v>696</v>
      </c>
      <c r="D291" s="51" t="s">
        <v>112</v>
      </c>
      <c r="E291" s="54" t="s">
        <v>942</v>
      </c>
      <c r="F291" s="27" t="s">
        <v>807</v>
      </c>
      <c r="G291" s="1128"/>
      <c r="H291" s="136">
        <v>17.170000000000002</v>
      </c>
      <c r="I291" s="39" t="s">
        <v>33</v>
      </c>
      <c r="J291" s="41">
        <f t="shared" si="26"/>
        <v>0</v>
      </c>
      <c r="K291" s="42" t="s">
        <v>664</v>
      </c>
      <c r="L291" s="39">
        <v>0.28000000000000003</v>
      </c>
      <c r="M291" s="39">
        <v>14</v>
      </c>
      <c r="N291" s="39">
        <v>6.6</v>
      </c>
      <c r="O291" s="39">
        <v>15.6</v>
      </c>
      <c r="P291" s="505">
        <v>1.441E-3</v>
      </c>
      <c r="Q291" s="46">
        <v>220908</v>
      </c>
      <c r="R291" s="81">
        <v>3821000000</v>
      </c>
      <c r="S291" s="286" t="s">
        <v>928</v>
      </c>
    </row>
    <row r="292" spans="1:19" ht="95.25" customHeight="1" x14ac:dyDescent="0.2">
      <c r="A292" s="109">
        <v>106259</v>
      </c>
      <c r="B292" s="36" t="s">
        <v>943</v>
      </c>
      <c r="C292" s="37" t="s">
        <v>76</v>
      </c>
      <c r="D292" s="39" t="s">
        <v>735</v>
      </c>
      <c r="E292" s="57" t="s">
        <v>944</v>
      </c>
      <c r="F292" s="37" t="s">
        <v>497</v>
      </c>
      <c r="G292" s="1128"/>
      <c r="H292" s="40">
        <v>69.55</v>
      </c>
      <c r="I292" s="58" t="s">
        <v>33</v>
      </c>
      <c r="J292" s="41">
        <f t="shared" si="26"/>
        <v>0</v>
      </c>
      <c r="K292" s="42" t="s">
        <v>82</v>
      </c>
      <c r="L292" s="45">
        <v>0.6</v>
      </c>
      <c r="M292" s="45">
        <v>12.5</v>
      </c>
      <c r="N292" s="44">
        <v>7</v>
      </c>
      <c r="O292" s="45">
        <v>19.5</v>
      </c>
      <c r="P292" s="505">
        <v>1.7062500000000001E-3</v>
      </c>
      <c r="Q292" s="46" t="s">
        <v>945</v>
      </c>
      <c r="R292" s="81">
        <v>38210000</v>
      </c>
      <c r="S292" s="275" t="s">
        <v>946</v>
      </c>
    </row>
    <row r="293" spans="1:19" ht="113.1" customHeight="1" x14ac:dyDescent="0.2">
      <c r="A293" s="262">
        <v>106262</v>
      </c>
      <c r="B293" s="55" t="s">
        <v>947</v>
      </c>
      <c r="C293" s="37" t="s">
        <v>76</v>
      </c>
      <c r="D293" s="39" t="s">
        <v>779</v>
      </c>
      <c r="E293" s="229" t="s">
        <v>948</v>
      </c>
      <c r="F293" s="37" t="s">
        <v>497</v>
      </c>
      <c r="G293" s="1128"/>
      <c r="H293" s="40">
        <v>7.9</v>
      </c>
      <c r="I293" s="58" t="s">
        <v>33</v>
      </c>
      <c r="J293" s="41">
        <f t="shared" si="26"/>
        <v>0</v>
      </c>
      <c r="K293" s="42" t="s">
        <v>82</v>
      </c>
      <c r="L293" s="43">
        <v>2.5000000000000001E-2</v>
      </c>
      <c r="M293" s="44">
        <v>6</v>
      </c>
      <c r="N293" s="44">
        <v>6</v>
      </c>
      <c r="O293" s="44">
        <v>11</v>
      </c>
      <c r="P293" s="505">
        <v>3.9599999999999998E-4</v>
      </c>
      <c r="Q293" s="46" t="s">
        <v>949</v>
      </c>
      <c r="R293" s="81">
        <v>29183000</v>
      </c>
      <c r="S293" s="801" t="s">
        <v>950</v>
      </c>
    </row>
    <row r="294" spans="1:19" ht="110.25" x14ac:dyDescent="0.2">
      <c r="A294" s="109">
        <v>106263</v>
      </c>
      <c r="B294" s="36" t="s">
        <v>951</v>
      </c>
      <c r="C294" s="37" t="s">
        <v>76</v>
      </c>
      <c r="D294" s="39" t="s">
        <v>779</v>
      </c>
      <c r="E294" s="229" t="s">
        <v>952</v>
      </c>
      <c r="F294" s="74" t="s">
        <v>497</v>
      </c>
      <c r="G294" s="550"/>
      <c r="H294" s="40">
        <v>36.700000000000003</v>
      </c>
      <c r="I294" s="58" t="s">
        <v>33</v>
      </c>
      <c r="J294" s="41">
        <f t="shared" si="26"/>
        <v>0</v>
      </c>
      <c r="K294" s="42" t="s">
        <v>82</v>
      </c>
      <c r="L294" s="45">
        <v>1.1000000000000001</v>
      </c>
      <c r="M294" s="45">
        <v>9.5</v>
      </c>
      <c r="N294" s="45">
        <v>9.5</v>
      </c>
      <c r="O294" s="45">
        <v>22</v>
      </c>
      <c r="P294" s="932">
        <v>1.9854999999999999E-3</v>
      </c>
      <c r="Q294" s="969" t="s">
        <v>953</v>
      </c>
      <c r="R294" s="970">
        <v>28352400</v>
      </c>
      <c r="S294" s="801" t="s">
        <v>954</v>
      </c>
    </row>
    <row r="295" spans="1:19" ht="110.25" x14ac:dyDescent="0.2">
      <c r="A295" s="262">
        <v>106264</v>
      </c>
      <c r="B295" s="55" t="s">
        <v>955</v>
      </c>
      <c r="C295" s="37" t="s">
        <v>76</v>
      </c>
      <c r="D295" s="39" t="s">
        <v>779</v>
      </c>
      <c r="E295" s="229" t="s">
        <v>956</v>
      </c>
      <c r="F295" s="74" t="s">
        <v>497</v>
      </c>
      <c r="G295" s="550"/>
      <c r="H295" s="40">
        <v>8.25</v>
      </c>
      <c r="I295" s="58" t="s">
        <v>33</v>
      </c>
      <c r="J295" s="41">
        <f t="shared" si="26"/>
        <v>0</v>
      </c>
      <c r="K295" s="42" t="s">
        <v>82</v>
      </c>
      <c r="L295" s="45">
        <v>0.6</v>
      </c>
      <c r="M295" s="44">
        <v>10</v>
      </c>
      <c r="N295" s="44">
        <v>10</v>
      </c>
      <c r="O295" s="44">
        <v>18</v>
      </c>
      <c r="P295" s="932">
        <v>1.8E-3</v>
      </c>
      <c r="Q295" s="969" t="s">
        <v>957</v>
      </c>
      <c r="R295" s="970">
        <v>28332100</v>
      </c>
      <c r="S295" s="801" t="s">
        <v>958</v>
      </c>
    </row>
    <row r="296" spans="1:19" ht="79.5" customHeight="1" x14ac:dyDescent="0.2">
      <c r="A296" s="109">
        <v>106265</v>
      </c>
      <c r="B296" s="36" t="s">
        <v>959</v>
      </c>
      <c r="C296" s="37" t="s">
        <v>76</v>
      </c>
      <c r="D296" s="39" t="s">
        <v>735</v>
      </c>
      <c r="E296" s="57" t="s">
        <v>960</v>
      </c>
      <c r="F296" s="37" t="s">
        <v>497</v>
      </c>
      <c r="G296" s="1128"/>
      <c r="H296" s="40">
        <v>21.6</v>
      </c>
      <c r="I296" s="58" t="s">
        <v>33</v>
      </c>
      <c r="J296" s="41">
        <f t="shared" si="26"/>
        <v>0</v>
      </c>
      <c r="K296" s="42" t="s">
        <v>82</v>
      </c>
      <c r="L296" s="45">
        <v>0.3</v>
      </c>
      <c r="M296" s="44">
        <v>10</v>
      </c>
      <c r="N296" s="44">
        <v>10</v>
      </c>
      <c r="O296" s="44">
        <v>12</v>
      </c>
      <c r="P296" s="505">
        <v>1.1999999999999999E-3</v>
      </c>
      <c r="Q296" s="46" t="s">
        <v>961</v>
      </c>
      <c r="R296" s="81">
        <v>29241200</v>
      </c>
      <c r="S296" s="275" t="s">
        <v>962</v>
      </c>
    </row>
    <row r="297" spans="1:19" ht="114.6" customHeight="1" x14ac:dyDescent="0.2">
      <c r="A297" s="109">
        <v>106267</v>
      </c>
      <c r="B297" s="36" t="s">
        <v>963</v>
      </c>
      <c r="C297" s="37" t="s">
        <v>76</v>
      </c>
      <c r="D297" s="39" t="s">
        <v>512</v>
      </c>
      <c r="E297" s="229" t="s">
        <v>964</v>
      </c>
      <c r="F297" s="74" t="s">
        <v>497</v>
      </c>
      <c r="G297" s="1128"/>
      <c r="H297" s="40">
        <v>112.95</v>
      </c>
      <c r="I297" s="58" t="s">
        <v>33</v>
      </c>
      <c r="J297" s="41">
        <f t="shared" si="26"/>
        <v>0</v>
      </c>
      <c r="K297" s="42" t="s">
        <v>498</v>
      </c>
      <c r="L297" s="45">
        <v>6</v>
      </c>
      <c r="M297" s="44">
        <v>21</v>
      </c>
      <c r="N297" s="44">
        <v>28</v>
      </c>
      <c r="O297" s="44">
        <v>32</v>
      </c>
      <c r="P297" s="505">
        <v>1.8815999999999999E-2</v>
      </c>
      <c r="Q297" s="46" t="s">
        <v>965</v>
      </c>
      <c r="R297" s="81">
        <v>32041300</v>
      </c>
      <c r="S297" s="801" t="s">
        <v>966</v>
      </c>
    </row>
    <row r="298" spans="1:19" s="154" customFormat="1" ht="38.1" customHeight="1" x14ac:dyDescent="0.2">
      <c r="A298" s="262">
        <v>106268</v>
      </c>
      <c r="B298" s="55" t="s">
        <v>967</v>
      </c>
      <c r="C298" s="37" t="s">
        <v>968</v>
      </c>
      <c r="D298" s="39" t="s">
        <v>735</v>
      </c>
      <c r="E298" s="57" t="s">
        <v>969</v>
      </c>
      <c r="F298" s="37" t="s">
        <v>497</v>
      </c>
      <c r="G298" s="1128"/>
      <c r="H298" s="40">
        <v>10.55</v>
      </c>
      <c r="I298" s="58" t="s">
        <v>33</v>
      </c>
      <c r="J298" s="41">
        <f>IF(I298="USD",H298*G298,H298*G298*1.3)</f>
        <v>0</v>
      </c>
      <c r="K298" s="42" t="s">
        <v>82</v>
      </c>
      <c r="L298" s="45">
        <v>1.2</v>
      </c>
      <c r="M298" s="44">
        <v>20</v>
      </c>
      <c r="N298" s="44">
        <v>20</v>
      </c>
      <c r="O298" s="44">
        <v>25</v>
      </c>
      <c r="P298" s="505">
        <v>0.01</v>
      </c>
      <c r="Q298" s="46" t="s">
        <v>970</v>
      </c>
      <c r="R298" s="81">
        <v>29054500</v>
      </c>
      <c r="S298" s="286" t="s">
        <v>971</v>
      </c>
    </row>
    <row r="299" spans="1:19" ht="132.94999999999999" customHeight="1" x14ac:dyDescent="0.2">
      <c r="A299" s="262">
        <v>106278</v>
      </c>
      <c r="B299" s="55" t="s">
        <v>972</v>
      </c>
      <c r="C299" s="37" t="s">
        <v>76</v>
      </c>
      <c r="D299" s="39" t="s">
        <v>779</v>
      </c>
      <c r="E299" s="229" t="s">
        <v>973</v>
      </c>
      <c r="F299" s="74" t="s">
        <v>497</v>
      </c>
      <c r="G299" s="550"/>
      <c r="H299" s="40">
        <v>27</v>
      </c>
      <c r="I299" s="58" t="s">
        <v>33</v>
      </c>
      <c r="J299" s="41">
        <f t="shared" ref="J299" si="27">IF(I299="USD",H299*G299,H299*G299*1.3)</f>
        <v>0</v>
      </c>
      <c r="K299" s="42" t="s">
        <v>82</v>
      </c>
      <c r="L299" s="45">
        <v>1.1000000000000001</v>
      </c>
      <c r="M299" s="44">
        <v>12</v>
      </c>
      <c r="N299" s="44">
        <v>12</v>
      </c>
      <c r="O299" s="44">
        <v>18</v>
      </c>
      <c r="P299" s="932">
        <v>2.5920000000000001E-3</v>
      </c>
      <c r="Q299" s="46" t="s">
        <v>974</v>
      </c>
      <c r="R299" s="950">
        <v>28352200</v>
      </c>
      <c r="S299" s="801" t="s">
        <v>975</v>
      </c>
    </row>
    <row r="300" spans="1:19" ht="39.950000000000003" customHeight="1" x14ac:dyDescent="0.2">
      <c r="A300" s="150">
        <v>106279</v>
      </c>
      <c r="B300" s="55" t="s">
        <v>976</v>
      </c>
      <c r="C300" s="37" t="s">
        <v>76</v>
      </c>
      <c r="D300" s="39" t="s">
        <v>977</v>
      </c>
      <c r="E300" s="57" t="s">
        <v>978</v>
      </c>
      <c r="F300" s="37" t="s">
        <v>497</v>
      </c>
      <c r="G300" s="1209"/>
      <c r="H300" s="40">
        <v>17.150000000000002</v>
      </c>
      <c r="I300" s="58" t="s">
        <v>33</v>
      </c>
      <c r="J300" s="41">
        <f t="shared" si="26"/>
        <v>0</v>
      </c>
      <c r="K300" s="42" t="s">
        <v>82</v>
      </c>
      <c r="L300" s="45">
        <v>1.2</v>
      </c>
      <c r="M300" s="44">
        <v>20</v>
      </c>
      <c r="N300" s="44">
        <v>20</v>
      </c>
      <c r="O300" s="44">
        <v>25</v>
      </c>
      <c r="P300" s="505">
        <v>0.01</v>
      </c>
      <c r="Q300" s="46" t="s">
        <v>979</v>
      </c>
      <c r="R300" s="76">
        <v>28352200</v>
      </c>
      <c r="S300" s="275" t="s">
        <v>980</v>
      </c>
    </row>
    <row r="301" spans="1:19" ht="50.25" customHeight="1" x14ac:dyDescent="0.2">
      <c r="A301" s="109">
        <v>106303</v>
      </c>
      <c r="B301" s="85" t="s">
        <v>981</v>
      </c>
      <c r="C301" s="74" t="s">
        <v>76</v>
      </c>
      <c r="D301" s="75" t="s">
        <v>112</v>
      </c>
      <c r="E301" s="968" t="s">
        <v>982</v>
      </c>
      <c r="F301" s="74" t="s">
        <v>497</v>
      </c>
      <c r="G301" s="1128"/>
      <c r="H301" s="87">
        <v>45.650000000000006</v>
      </c>
      <c r="I301" s="88" t="s">
        <v>33</v>
      </c>
      <c r="J301" s="89">
        <f t="shared" si="26"/>
        <v>0</v>
      </c>
      <c r="K301" s="90" t="s">
        <v>82</v>
      </c>
      <c r="L301" s="347">
        <v>0.7</v>
      </c>
      <c r="M301" s="91">
        <v>20</v>
      </c>
      <c r="N301" s="91">
        <v>20</v>
      </c>
      <c r="O301" s="91">
        <v>10</v>
      </c>
      <c r="P301" s="537">
        <v>4.0000000000000001E-3</v>
      </c>
      <c r="Q301" s="116" t="s">
        <v>983</v>
      </c>
      <c r="R301" s="1007">
        <v>4021011</v>
      </c>
      <c r="S301" s="275" t="s">
        <v>984</v>
      </c>
    </row>
    <row r="302" spans="1:19" ht="83.1" customHeight="1" thickBot="1" x14ac:dyDescent="0.25">
      <c r="A302" s="109">
        <v>106857</v>
      </c>
      <c r="B302" s="50" t="s">
        <v>985</v>
      </c>
      <c r="C302" s="238" t="s">
        <v>76</v>
      </c>
      <c r="D302" s="39" t="s">
        <v>735</v>
      </c>
      <c r="E302" s="13" t="s">
        <v>986</v>
      </c>
      <c r="F302" s="37" t="s">
        <v>497</v>
      </c>
      <c r="G302" s="1128"/>
      <c r="H302" s="40">
        <v>92.75</v>
      </c>
      <c r="I302" s="58" t="s">
        <v>33</v>
      </c>
      <c r="J302" s="41">
        <f>IF(I302="USD",H302*G302,H302*G302*1.3)</f>
        <v>0</v>
      </c>
      <c r="K302" s="62" t="s">
        <v>82</v>
      </c>
      <c r="L302" s="63">
        <v>0.6</v>
      </c>
      <c r="M302" s="379">
        <v>20</v>
      </c>
      <c r="N302" s="379">
        <v>15</v>
      </c>
      <c r="O302" s="379">
        <v>15</v>
      </c>
      <c r="P302" s="628">
        <v>4.4999999999999997E-3</v>
      </c>
      <c r="Q302" s="145" t="s">
        <v>987</v>
      </c>
      <c r="R302" s="64">
        <v>90189084</v>
      </c>
      <c r="S302" s="349" t="s">
        <v>988</v>
      </c>
    </row>
    <row r="303" spans="1:19" ht="39.950000000000003" customHeight="1" thickBot="1" x14ac:dyDescent="0.25">
      <c r="A303" s="217" t="s">
        <v>989</v>
      </c>
      <c r="B303" s="218"/>
      <c r="C303" s="219"/>
      <c r="D303" s="219"/>
      <c r="E303" s="218"/>
      <c r="F303" s="220"/>
      <c r="G303" s="223"/>
      <c r="H303" s="723"/>
      <c r="I303" s="219"/>
      <c r="J303" s="219"/>
      <c r="K303" s="218"/>
      <c r="L303" s="219"/>
      <c r="M303" s="219"/>
      <c r="N303" s="219"/>
      <c r="O303" s="219"/>
      <c r="P303" s="601"/>
      <c r="Q303" s="220"/>
      <c r="R303" s="220"/>
      <c r="S303" s="312"/>
    </row>
    <row r="304" spans="1:19" ht="73.5" customHeight="1" x14ac:dyDescent="0.2">
      <c r="A304" s="285">
        <v>106096</v>
      </c>
      <c r="B304" s="142" t="s">
        <v>990</v>
      </c>
      <c r="C304" s="75" t="s">
        <v>76</v>
      </c>
      <c r="D304" s="75" t="s">
        <v>30</v>
      </c>
      <c r="E304" s="229" t="s">
        <v>991</v>
      </c>
      <c r="F304" s="74" t="s">
        <v>497</v>
      </c>
      <c r="G304" s="551"/>
      <c r="H304" s="87">
        <v>9.1999999999999993</v>
      </c>
      <c r="I304" s="88" t="s">
        <v>33</v>
      </c>
      <c r="J304" s="89">
        <f t="shared" ref="J304:J305" si="28">IF(I304="USD",H304*G304,H304*G304*1.3)</f>
        <v>0</v>
      </c>
      <c r="K304" s="90" t="s">
        <v>82</v>
      </c>
      <c r="L304" s="91">
        <v>1</v>
      </c>
      <c r="M304" s="91">
        <v>15</v>
      </c>
      <c r="N304" s="91">
        <v>15</v>
      </c>
      <c r="O304" s="91">
        <v>10</v>
      </c>
      <c r="P304" s="934">
        <v>2.2499999999999998E-3</v>
      </c>
      <c r="Q304" s="116" t="s">
        <v>992</v>
      </c>
      <c r="R304" s="951">
        <v>70179000</v>
      </c>
      <c r="S304" s="801" t="s">
        <v>993</v>
      </c>
    </row>
    <row r="305" spans="1:19" ht="77.45" customHeight="1" x14ac:dyDescent="0.2">
      <c r="A305" s="262">
        <v>106097</v>
      </c>
      <c r="B305" s="55" t="s">
        <v>994</v>
      </c>
      <c r="C305" s="39" t="s">
        <v>76</v>
      </c>
      <c r="D305" s="39" t="s">
        <v>30</v>
      </c>
      <c r="E305" s="229" t="s">
        <v>995</v>
      </c>
      <c r="F305" s="74" t="s">
        <v>497</v>
      </c>
      <c r="G305" s="550"/>
      <c r="H305" s="40">
        <v>9.9499999999999993</v>
      </c>
      <c r="I305" s="58" t="s">
        <v>33</v>
      </c>
      <c r="J305" s="41">
        <f t="shared" si="28"/>
        <v>0</v>
      </c>
      <c r="K305" s="42" t="s">
        <v>82</v>
      </c>
      <c r="L305" s="45">
        <v>2.2000000000000002</v>
      </c>
      <c r="M305" s="44">
        <v>36</v>
      </c>
      <c r="N305" s="44">
        <v>27</v>
      </c>
      <c r="O305" s="44">
        <v>7</v>
      </c>
      <c r="P305" s="932">
        <v>6.8040000000000002E-3</v>
      </c>
      <c r="Q305" s="46" t="s">
        <v>996</v>
      </c>
      <c r="R305" s="950">
        <v>70179000</v>
      </c>
      <c r="S305" s="801" t="s">
        <v>997</v>
      </c>
    </row>
    <row r="306" spans="1:19" ht="45" customHeight="1" x14ac:dyDescent="0.2">
      <c r="A306" s="262">
        <v>106235</v>
      </c>
      <c r="B306" s="55" t="s">
        <v>998</v>
      </c>
      <c r="C306" s="39" t="s">
        <v>76</v>
      </c>
      <c r="D306" s="39" t="s">
        <v>30</v>
      </c>
      <c r="E306" s="57" t="s">
        <v>999</v>
      </c>
      <c r="F306" s="37" t="s">
        <v>497</v>
      </c>
      <c r="G306" s="1128"/>
      <c r="H306" s="40">
        <v>73.55</v>
      </c>
      <c r="I306" s="58" t="s">
        <v>33</v>
      </c>
      <c r="J306" s="41">
        <f t="shared" ref="J306:J314" si="29">IF(I306="USD",H306*G306,H306*G306*1.3)</f>
        <v>0</v>
      </c>
      <c r="K306" s="42" t="s">
        <v>82</v>
      </c>
      <c r="L306" s="43">
        <v>5.0000000000000001E-3</v>
      </c>
      <c r="M306" s="44">
        <v>4</v>
      </c>
      <c r="N306" s="43">
        <v>0.3</v>
      </c>
      <c r="O306" s="43">
        <v>0.3</v>
      </c>
      <c r="P306" s="505">
        <v>3.5999999999999999E-7</v>
      </c>
      <c r="Q306" s="46" t="s">
        <v>1000</v>
      </c>
      <c r="R306" s="81">
        <v>71101910</v>
      </c>
      <c r="S306" s="275" t="s">
        <v>1001</v>
      </c>
    </row>
    <row r="307" spans="1:19" ht="41.25" customHeight="1" x14ac:dyDescent="0.2">
      <c r="A307" s="262">
        <v>106234</v>
      </c>
      <c r="B307" s="55" t="s">
        <v>1002</v>
      </c>
      <c r="C307" s="39" t="s">
        <v>76</v>
      </c>
      <c r="D307" s="39" t="s">
        <v>30</v>
      </c>
      <c r="E307" s="57" t="s">
        <v>1003</v>
      </c>
      <c r="F307" s="37" t="s">
        <v>497</v>
      </c>
      <c r="G307" s="1128"/>
      <c r="H307" s="40">
        <v>73.55</v>
      </c>
      <c r="I307" s="58" t="s">
        <v>33</v>
      </c>
      <c r="J307" s="41">
        <f t="shared" si="29"/>
        <v>0</v>
      </c>
      <c r="K307" s="42" t="s">
        <v>82</v>
      </c>
      <c r="L307" s="43">
        <v>0.01</v>
      </c>
      <c r="M307" s="44">
        <v>6</v>
      </c>
      <c r="N307" s="45">
        <v>1.5</v>
      </c>
      <c r="O307" s="45">
        <v>1.5</v>
      </c>
      <c r="P307" s="505">
        <v>1.3499999999999999E-5</v>
      </c>
      <c r="Q307" s="46" t="s">
        <v>1004</v>
      </c>
      <c r="R307" s="81">
        <v>71101910</v>
      </c>
      <c r="S307" s="275" t="s">
        <v>1005</v>
      </c>
    </row>
    <row r="308" spans="1:19" ht="43.5" customHeight="1" x14ac:dyDescent="0.2">
      <c r="A308" s="262">
        <v>106714</v>
      </c>
      <c r="B308" s="55" t="s">
        <v>1006</v>
      </c>
      <c r="C308" s="37" t="s">
        <v>1007</v>
      </c>
      <c r="D308" s="39" t="s">
        <v>735</v>
      </c>
      <c r="E308" s="57" t="s">
        <v>1008</v>
      </c>
      <c r="F308" s="37" t="s">
        <v>497</v>
      </c>
      <c r="G308" s="1128"/>
      <c r="H308" s="40">
        <v>16.8</v>
      </c>
      <c r="I308" s="58" t="s">
        <v>33</v>
      </c>
      <c r="J308" s="41">
        <f t="shared" si="29"/>
        <v>0</v>
      </c>
      <c r="K308" s="117" t="s">
        <v>82</v>
      </c>
      <c r="L308" s="44">
        <v>2.9</v>
      </c>
      <c r="M308" s="44">
        <v>31</v>
      </c>
      <c r="N308" s="44">
        <v>27</v>
      </c>
      <c r="O308" s="44">
        <v>33</v>
      </c>
      <c r="P308" s="505">
        <v>2.1250000000000002E-2</v>
      </c>
      <c r="Q308" s="46" t="s">
        <v>1009</v>
      </c>
      <c r="R308" s="81">
        <v>39269097</v>
      </c>
      <c r="S308" s="275" t="s">
        <v>1010</v>
      </c>
    </row>
    <row r="309" spans="1:19" ht="78.75" x14ac:dyDescent="0.2">
      <c r="A309" s="113">
        <v>106098</v>
      </c>
      <c r="B309" s="48" t="s">
        <v>1011</v>
      </c>
      <c r="C309" s="51" t="s">
        <v>575</v>
      </c>
      <c r="D309" s="51" t="s">
        <v>30</v>
      </c>
      <c r="E309" s="54" t="s">
        <v>1012</v>
      </c>
      <c r="F309" s="37" t="s">
        <v>497</v>
      </c>
      <c r="G309" s="1128"/>
      <c r="H309" s="52">
        <v>43.6</v>
      </c>
      <c r="I309" s="94" t="s">
        <v>33</v>
      </c>
      <c r="J309" s="77">
        <f t="shared" si="29"/>
        <v>0</v>
      </c>
      <c r="K309" s="42" t="s">
        <v>82</v>
      </c>
      <c r="L309" s="45">
        <v>1.6</v>
      </c>
      <c r="M309" s="44">
        <v>34</v>
      </c>
      <c r="N309" s="44">
        <v>11</v>
      </c>
      <c r="O309" s="44">
        <v>14</v>
      </c>
      <c r="P309" s="505">
        <v>5.2360000000000002E-3</v>
      </c>
      <c r="Q309" s="53" t="s">
        <v>1013</v>
      </c>
      <c r="R309" s="267">
        <v>70172000</v>
      </c>
      <c r="S309" s="275" t="s">
        <v>1014</v>
      </c>
    </row>
    <row r="310" spans="1:19" ht="110.25" x14ac:dyDescent="0.2">
      <c r="A310" s="109">
        <v>106739</v>
      </c>
      <c r="B310" s="36" t="s">
        <v>1015</v>
      </c>
      <c r="C310" s="51" t="s">
        <v>575</v>
      </c>
      <c r="D310" s="39" t="s">
        <v>30</v>
      </c>
      <c r="E310" s="57" t="s">
        <v>1016</v>
      </c>
      <c r="F310" s="37" t="s">
        <v>497</v>
      </c>
      <c r="G310" s="1128"/>
      <c r="H310" s="40">
        <v>325.60000000000002</v>
      </c>
      <c r="I310" s="58" t="s">
        <v>33</v>
      </c>
      <c r="J310" s="41">
        <f t="shared" si="29"/>
        <v>0</v>
      </c>
      <c r="K310" s="42" t="s">
        <v>82</v>
      </c>
      <c r="L310" s="45">
        <v>6.5</v>
      </c>
      <c r="M310" s="44">
        <v>46</v>
      </c>
      <c r="N310" s="44">
        <v>23</v>
      </c>
      <c r="O310" s="44">
        <v>18</v>
      </c>
      <c r="P310" s="505">
        <v>1.9043999999999998E-2</v>
      </c>
      <c r="Q310" s="46" t="s">
        <v>1017</v>
      </c>
      <c r="R310" s="81">
        <v>70172000</v>
      </c>
      <c r="S310" s="275" t="s">
        <v>1018</v>
      </c>
    </row>
    <row r="311" spans="1:19" ht="78.75" x14ac:dyDescent="0.2">
      <c r="A311" s="262">
        <v>106339</v>
      </c>
      <c r="B311" s="55" t="s">
        <v>1019</v>
      </c>
      <c r="C311" s="37" t="s">
        <v>76</v>
      </c>
      <c r="D311" s="39" t="s">
        <v>30</v>
      </c>
      <c r="E311" s="57" t="s">
        <v>1020</v>
      </c>
      <c r="F311" s="37" t="s">
        <v>497</v>
      </c>
      <c r="G311" s="1128"/>
      <c r="H311" s="40">
        <v>0.60000000000000009</v>
      </c>
      <c r="I311" s="58" t="s">
        <v>33</v>
      </c>
      <c r="J311" s="41">
        <f t="shared" si="29"/>
        <v>0</v>
      </c>
      <c r="K311" s="42" t="s">
        <v>82</v>
      </c>
      <c r="L311" s="43">
        <v>0.05</v>
      </c>
      <c r="M311" s="44">
        <v>3</v>
      </c>
      <c r="N311" s="44">
        <v>3</v>
      </c>
      <c r="O311" s="44">
        <v>8</v>
      </c>
      <c r="P311" s="505">
        <v>7.2000000000000002E-5</v>
      </c>
      <c r="Q311" s="46" t="s">
        <v>1021</v>
      </c>
      <c r="R311" s="81">
        <v>70172000</v>
      </c>
      <c r="S311" s="275" t="s">
        <v>1022</v>
      </c>
    </row>
    <row r="312" spans="1:19" ht="63" x14ac:dyDescent="0.2">
      <c r="A312" s="262">
        <v>106849</v>
      </c>
      <c r="B312" s="55" t="s">
        <v>1023</v>
      </c>
      <c r="C312" s="37" t="s">
        <v>696</v>
      </c>
      <c r="D312" s="39" t="s">
        <v>30</v>
      </c>
      <c r="E312" s="57" t="s">
        <v>1024</v>
      </c>
      <c r="F312" s="37" t="s">
        <v>497</v>
      </c>
      <c r="G312" s="1128"/>
      <c r="H312" s="40">
        <v>10.700000000000001</v>
      </c>
      <c r="I312" s="58" t="s">
        <v>33</v>
      </c>
      <c r="J312" s="41">
        <f t="shared" si="29"/>
        <v>0</v>
      </c>
      <c r="K312" s="42" t="s">
        <v>82</v>
      </c>
      <c r="L312" s="43">
        <v>0.05</v>
      </c>
      <c r="M312" s="44">
        <v>4</v>
      </c>
      <c r="N312" s="44">
        <v>4</v>
      </c>
      <c r="O312" s="44">
        <v>8</v>
      </c>
      <c r="P312" s="505">
        <v>1.2799999999999999E-4</v>
      </c>
      <c r="Q312" s="46" t="s">
        <v>1025</v>
      </c>
      <c r="R312" s="81">
        <v>70172000</v>
      </c>
      <c r="S312" s="275" t="s">
        <v>1026</v>
      </c>
    </row>
    <row r="313" spans="1:19" ht="126" x14ac:dyDescent="0.2">
      <c r="A313" s="109">
        <v>106432</v>
      </c>
      <c r="B313" s="36" t="s">
        <v>1027</v>
      </c>
      <c r="C313" s="56" t="s">
        <v>76</v>
      </c>
      <c r="D313" s="39" t="s">
        <v>30</v>
      </c>
      <c r="E313" s="57" t="s">
        <v>1028</v>
      </c>
      <c r="F313" s="37" t="s">
        <v>497</v>
      </c>
      <c r="G313" s="1128"/>
      <c r="H313" s="40">
        <v>44.45</v>
      </c>
      <c r="I313" s="58" t="s">
        <v>33</v>
      </c>
      <c r="J313" s="41">
        <f t="shared" si="29"/>
        <v>0</v>
      </c>
      <c r="K313" s="42" t="s">
        <v>82</v>
      </c>
      <c r="L313" s="45">
        <v>0.4</v>
      </c>
      <c r="M313" s="44">
        <v>20</v>
      </c>
      <c r="N313" s="44">
        <v>10</v>
      </c>
      <c r="O313" s="44">
        <v>8</v>
      </c>
      <c r="P313" s="505">
        <v>1.6000000000000001E-3</v>
      </c>
      <c r="Q313" s="46" t="s">
        <v>1029</v>
      </c>
      <c r="R313" s="81">
        <v>39269097</v>
      </c>
      <c r="S313" s="275" t="s">
        <v>1030</v>
      </c>
    </row>
    <row r="314" spans="1:19" ht="99.95" customHeight="1" thickBot="1" x14ac:dyDescent="0.25">
      <c r="A314" s="47">
        <v>106496</v>
      </c>
      <c r="B314" s="48" t="s">
        <v>1031</v>
      </c>
      <c r="C314" s="51" t="s">
        <v>76</v>
      </c>
      <c r="D314" s="51" t="s">
        <v>30</v>
      </c>
      <c r="E314" s="97" t="s">
        <v>1032</v>
      </c>
      <c r="F314" s="37" t="s">
        <v>497</v>
      </c>
      <c r="G314" s="1128"/>
      <c r="H314" s="52">
        <v>44.45</v>
      </c>
      <c r="I314" s="94" t="s">
        <v>33</v>
      </c>
      <c r="J314" s="77">
        <f t="shared" si="29"/>
        <v>0</v>
      </c>
      <c r="K314" s="42" t="s">
        <v>82</v>
      </c>
      <c r="L314" s="45">
        <v>0.4</v>
      </c>
      <c r="M314" s="44">
        <v>20</v>
      </c>
      <c r="N314" s="44">
        <v>10</v>
      </c>
      <c r="O314" s="44">
        <v>8</v>
      </c>
      <c r="P314" s="505">
        <v>1.6000000000000001E-3</v>
      </c>
      <c r="Q314" s="53" t="s">
        <v>1033</v>
      </c>
      <c r="R314" s="267">
        <v>39269097</v>
      </c>
      <c r="S314" s="275" t="s">
        <v>1030</v>
      </c>
    </row>
    <row r="315" spans="1:19" ht="39.950000000000003" customHeight="1" thickBot="1" x14ac:dyDescent="0.25">
      <c r="A315" s="217" t="s">
        <v>1034</v>
      </c>
      <c r="B315" s="218"/>
      <c r="C315" s="219"/>
      <c r="D315" s="219"/>
      <c r="E315" s="218"/>
      <c r="F315" s="220"/>
      <c r="G315" s="223"/>
      <c r="H315" s="723"/>
      <c r="I315" s="219"/>
      <c r="J315" s="219"/>
      <c r="K315" s="218"/>
      <c r="L315" s="219"/>
      <c r="M315" s="219"/>
      <c r="N315" s="219"/>
      <c r="O315" s="219"/>
      <c r="P315" s="601"/>
      <c r="Q315" s="220"/>
      <c r="R315" s="220"/>
      <c r="S315" s="312"/>
    </row>
    <row r="316" spans="1:19" ht="290.25" customHeight="1" x14ac:dyDescent="0.2">
      <c r="A316" s="107">
        <v>106013</v>
      </c>
      <c r="B316" s="85" t="s">
        <v>1035</v>
      </c>
      <c r="C316" s="74" t="s">
        <v>76</v>
      </c>
      <c r="D316" s="75" t="s">
        <v>30</v>
      </c>
      <c r="E316" s="155" t="s">
        <v>1036</v>
      </c>
      <c r="F316" s="74" t="s">
        <v>807</v>
      </c>
      <c r="G316" s="1128"/>
      <c r="H316" s="156">
        <v>42391.47</v>
      </c>
      <c r="I316" s="75" t="s">
        <v>33</v>
      </c>
      <c r="J316" s="89">
        <f t="shared" ref="J316:J324" si="30">IF(I316="USD",H316*G316,H316*G316*1.3)</f>
        <v>0</v>
      </c>
      <c r="K316" s="90" t="s">
        <v>916</v>
      </c>
      <c r="L316" s="75">
        <v>421.84</v>
      </c>
      <c r="M316" s="75">
        <v>100.5</v>
      </c>
      <c r="N316" s="75">
        <v>160</v>
      </c>
      <c r="O316" s="75">
        <v>157.5</v>
      </c>
      <c r="P316" s="537">
        <v>2.5326</v>
      </c>
      <c r="Q316" s="116" t="s">
        <v>1037</v>
      </c>
      <c r="R316" s="101">
        <v>9027900000</v>
      </c>
      <c r="S316" s="283" t="s">
        <v>1038</v>
      </c>
    </row>
    <row r="317" spans="1:19" ht="283.5" customHeight="1" x14ac:dyDescent="0.2">
      <c r="A317" s="107">
        <v>106596</v>
      </c>
      <c r="B317" s="85" t="s">
        <v>1039</v>
      </c>
      <c r="C317" s="74" t="s">
        <v>76</v>
      </c>
      <c r="D317" s="75" t="s">
        <v>30</v>
      </c>
      <c r="E317" s="155" t="s">
        <v>1040</v>
      </c>
      <c r="F317" s="74" t="s">
        <v>807</v>
      </c>
      <c r="G317" s="1128"/>
      <c r="H317" s="156">
        <v>22798.61</v>
      </c>
      <c r="I317" s="75" t="s">
        <v>33</v>
      </c>
      <c r="J317" s="41">
        <f t="shared" si="30"/>
        <v>0</v>
      </c>
      <c r="K317" s="42" t="s">
        <v>82</v>
      </c>
      <c r="L317" s="39">
        <v>180</v>
      </c>
      <c r="M317" s="45">
        <v>101</v>
      </c>
      <c r="N317" s="45">
        <v>93</v>
      </c>
      <c r="O317" s="45">
        <v>87</v>
      </c>
      <c r="P317" s="505">
        <v>0.80840000000000001</v>
      </c>
      <c r="Q317" s="116" t="s">
        <v>1041</v>
      </c>
      <c r="R317" s="101" t="s">
        <v>1042</v>
      </c>
      <c r="S317" s="275" t="s">
        <v>1043</v>
      </c>
    </row>
    <row r="318" spans="1:19" ht="225" customHeight="1" x14ac:dyDescent="0.2">
      <c r="A318" s="109">
        <v>106408</v>
      </c>
      <c r="B318" s="55" t="s">
        <v>1044</v>
      </c>
      <c r="C318" s="37" t="s">
        <v>76</v>
      </c>
      <c r="D318" s="39" t="s">
        <v>30</v>
      </c>
      <c r="E318" s="204" t="s">
        <v>1045</v>
      </c>
      <c r="F318" s="37" t="s">
        <v>807</v>
      </c>
      <c r="G318" s="1128"/>
      <c r="H318" s="136">
        <v>4200</v>
      </c>
      <c r="I318" s="39" t="s">
        <v>33</v>
      </c>
      <c r="J318" s="41">
        <f t="shared" si="30"/>
        <v>0</v>
      </c>
      <c r="K318" s="42" t="s">
        <v>90</v>
      </c>
      <c r="L318" s="39" t="s">
        <v>30</v>
      </c>
      <c r="M318" s="39" t="s">
        <v>30</v>
      </c>
      <c r="N318" s="39" t="s">
        <v>30</v>
      </c>
      <c r="O318" s="39" t="s">
        <v>30</v>
      </c>
      <c r="P318" s="505" t="s">
        <v>30</v>
      </c>
      <c r="Q318" s="46" t="s">
        <v>1046</v>
      </c>
      <c r="R318" s="81" t="s">
        <v>30</v>
      </c>
      <c r="S318" s="276" t="s">
        <v>46</v>
      </c>
    </row>
    <row r="319" spans="1:19" ht="138" customHeight="1" x14ac:dyDescent="0.2">
      <c r="A319" s="118">
        <v>106016</v>
      </c>
      <c r="B319" s="157" t="s">
        <v>1047</v>
      </c>
      <c r="C319" s="27" t="s">
        <v>76</v>
      </c>
      <c r="D319" s="29" t="s">
        <v>30</v>
      </c>
      <c r="E319" s="28" t="s">
        <v>1048</v>
      </c>
      <c r="F319" s="74" t="s">
        <v>807</v>
      </c>
      <c r="G319" s="1128"/>
      <c r="H319" s="158">
        <v>753.96</v>
      </c>
      <c r="I319" s="29" t="s">
        <v>33</v>
      </c>
      <c r="J319" s="31">
        <f t="shared" si="30"/>
        <v>0</v>
      </c>
      <c r="K319" s="42" t="s">
        <v>82</v>
      </c>
      <c r="L319" s="43">
        <v>13.5</v>
      </c>
      <c r="M319" s="45">
        <v>45</v>
      </c>
      <c r="N319" s="45">
        <v>48</v>
      </c>
      <c r="O319" s="45">
        <v>38</v>
      </c>
      <c r="P319" s="505">
        <v>8.208E-2</v>
      </c>
      <c r="Q319" s="34" t="s">
        <v>1049</v>
      </c>
      <c r="R319" s="243">
        <v>8443321000</v>
      </c>
      <c r="S319" s="275" t="s">
        <v>1050</v>
      </c>
    </row>
    <row r="320" spans="1:19" ht="102.75" customHeight="1" x14ac:dyDescent="0.2">
      <c r="A320" s="35">
        <v>106451</v>
      </c>
      <c r="B320" s="36" t="s">
        <v>1051</v>
      </c>
      <c r="C320" s="56" t="s">
        <v>76</v>
      </c>
      <c r="D320" s="39" t="s">
        <v>77</v>
      </c>
      <c r="E320" s="13" t="s">
        <v>1052</v>
      </c>
      <c r="F320" s="37" t="s">
        <v>497</v>
      </c>
      <c r="G320" s="1128"/>
      <c r="H320" s="40">
        <v>699.05000000000007</v>
      </c>
      <c r="I320" s="58" t="s">
        <v>33</v>
      </c>
      <c r="J320" s="41">
        <f t="shared" si="30"/>
        <v>0</v>
      </c>
      <c r="K320" s="42" t="s">
        <v>82</v>
      </c>
      <c r="L320" s="44">
        <v>1</v>
      </c>
      <c r="M320" s="45">
        <v>24.5</v>
      </c>
      <c r="N320" s="45">
        <v>24.5</v>
      </c>
      <c r="O320" s="45">
        <v>15.5</v>
      </c>
      <c r="P320" s="505">
        <v>9.3038749999999996E-3</v>
      </c>
      <c r="Q320" s="46" t="s">
        <v>1053</v>
      </c>
      <c r="R320" s="81">
        <v>90275000</v>
      </c>
      <c r="S320" s="275" t="s">
        <v>1054</v>
      </c>
    </row>
    <row r="321" spans="1:19" ht="81" customHeight="1" x14ac:dyDescent="0.2">
      <c r="A321" s="109">
        <v>106475</v>
      </c>
      <c r="B321" s="36" t="s">
        <v>1055</v>
      </c>
      <c r="C321" s="39" t="s">
        <v>76</v>
      </c>
      <c r="D321" s="39" t="s">
        <v>30</v>
      </c>
      <c r="E321" s="96" t="s">
        <v>1056</v>
      </c>
      <c r="F321" s="37" t="s">
        <v>497</v>
      </c>
      <c r="G321" s="1128"/>
      <c r="H321" s="40">
        <v>1056.75</v>
      </c>
      <c r="I321" s="58" t="s">
        <v>33</v>
      </c>
      <c r="J321" s="41">
        <f t="shared" si="30"/>
        <v>0</v>
      </c>
      <c r="K321" s="42" t="s">
        <v>82</v>
      </c>
      <c r="L321" s="159">
        <v>3.2</v>
      </c>
      <c r="M321" s="160">
        <v>20</v>
      </c>
      <c r="N321" s="160">
        <v>32</v>
      </c>
      <c r="O321" s="160">
        <v>30</v>
      </c>
      <c r="P321" s="505">
        <v>1.9199999999999998E-2</v>
      </c>
      <c r="Q321" s="46" t="s">
        <v>1057</v>
      </c>
      <c r="R321" s="81">
        <v>84798200</v>
      </c>
      <c r="S321" s="275" t="s">
        <v>1058</v>
      </c>
    </row>
    <row r="322" spans="1:19" ht="117.75" customHeight="1" x14ac:dyDescent="0.2">
      <c r="A322" s="109">
        <v>106085</v>
      </c>
      <c r="B322" s="36" t="s">
        <v>1059</v>
      </c>
      <c r="C322" s="39" t="s">
        <v>76</v>
      </c>
      <c r="D322" s="39" t="s">
        <v>30</v>
      </c>
      <c r="E322" s="57" t="s">
        <v>1060</v>
      </c>
      <c r="F322" s="37" t="s">
        <v>497</v>
      </c>
      <c r="G322" s="1128"/>
      <c r="H322" s="40">
        <v>429.3</v>
      </c>
      <c r="I322" s="58" t="s">
        <v>33</v>
      </c>
      <c r="J322" s="41">
        <f t="shared" si="30"/>
        <v>0</v>
      </c>
      <c r="K322" s="42" t="s">
        <v>82</v>
      </c>
      <c r="L322" s="44">
        <v>1</v>
      </c>
      <c r="M322" s="44">
        <v>24</v>
      </c>
      <c r="N322" s="44">
        <v>23</v>
      </c>
      <c r="O322" s="44">
        <v>8</v>
      </c>
      <c r="P322" s="505">
        <v>4.4000000000000003E-3</v>
      </c>
      <c r="Q322" s="46" t="s">
        <v>1061</v>
      </c>
      <c r="R322" s="81">
        <v>84223000</v>
      </c>
      <c r="S322" s="275" t="s">
        <v>1062</v>
      </c>
    </row>
    <row r="323" spans="1:19" ht="108" customHeight="1" x14ac:dyDescent="0.2">
      <c r="A323" s="109">
        <v>106115</v>
      </c>
      <c r="B323" s="36" t="s">
        <v>1063</v>
      </c>
      <c r="C323" s="37" t="s">
        <v>76</v>
      </c>
      <c r="D323" s="39" t="s">
        <v>30</v>
      </c>
      <c r="E323" s="57" t="s">
        <v>1064</v>
      </c>
      <c r="F323" s="37" t="s">
        <v>497</v>
      </c>
      <c r="G323" s="1128"/>
      <c r="H323" s="40">
        <v>429.15000000000003</v>
      </c>
      <c r="I323" s="58" t="s">
        <v>33</v>
      </c>
      <c r="J323" s="41">
        <f t="shared" si="30"/>
        <v>0</v>
      </c>
      <c r="K323" s="42" t="s">
        <v>82</v>
      </c>
      <c r="L323" s="45">
        <v>1.2</v>
      </c>
      <c r="M323" s="44">
        <v>43</v>
      </c>
      <c r="N323" s="44">
        <v>17</v>
      </c>
      <c r="O323" s="44">
        <v>15</v>
      </c>
      <c r="P323" s="505">
        <v>1.0965000000000001E-2</v>
      </c>
      <c r="Q323" s="46" t="s">
        <v>1065</v>
      </c>
      <c r="R323" s="81">
        <v>84798997</v>
      </c>
      <c r="S323" s="275" t="s">
        <v>1066</v>
      </c>
    </row>
    <row r="324" spans="1:19" ht="95.25" thickBot="1" x14ac:dyDescent="0.25">
      <c r="A324" s="113">
        <v>106180</v>
      </c>
      <c r="B324" s="48" t="s">
        <v>1067</v>
      </c>
      <c r="C324" s="49" t="s">
        <v>76</v>
      </c>
      <c r="D324" s="51" t="s">
        <v>30</v>
      </c>
      <c r="E324" s="54" t="s">
        <v>1068</v>
      </c>
      <c r="F324" s="37" t="s">
        <v>497</v>
      </c>
      <c r="G324" s="1128"/>
      <c r="H324" s="52">
        <v>761.1</v>
      </c>
      <c r="I324" s="94" t="s">
        <v>33</v>
      </c>
      <c r="J324" s="77">
        <f t="shared" si="30"/>
        <v>0</v>
      </c>
      <c r="K324" s="78" t="s">
        <v>82</v>
      </c>
      <c r="L324" s="79">
        <v>2</v>
      </c>
      <c r="M324" s="100">
        <v>20</v>
      </c>
      <c r="N324" s="100">
        <v>20</v>
      </c>
      <c r="O324" s="100">
        <v>35</v>
      </c>
      <c r="P324" s="602">
        <v>1.4E-2</v>
      </c>
      <c r="Q324" s="53" t="s">
        <v>1069</v>
      </c>
      <c r="R324" s="267">
        <v>84798997</v>
      </c>
      <c r="S324" s="282" t="s">
        <v>1070</v>
      </c>
    </row>
    <row r="325" spans="1:19" ht="39.950000000000003" customHeight="1" thickBot="1" x14ac:dyDescent="0.25">
      <c r="A325" s="217" t="s">
        <v>1071</v>
      </c>
      <c r="B325" s="218"/>
      <c r="C325" s="219"/>
      <c r="D325" s="219"/>
      <c r="E325" s="218"/>
      <c r="F325" s="220"/>
      <c r="G325" s="223"/>
      <c r="H325" s="723"/>
      <c r="I325" s="219"/>
      <c r="J325" s="219"/>
      <c r="K325" s="218"/>
      <c r="L325" s="219"/>
      <c r="M325" s="219"/>
      <c r="N325" s="219"/>
      <c r="O325" s="219"/>
      <c r="P325" s="601"/>
      <c r="Q325" s="220"/>
      <c r="R325" s="220"/>
      <c r="S325" s="312"/>
    </row>
    <row r="326" spans="1:19" ht="63" x14ac:dyDescent="0.2">
      <c r="A326" s="107">
        <v>106273</v>
      </c>
      <c r="B326" s="85" t="s">
        <v>1072</v>
      </c>
      <c r="C326" s="74" t="s">
        <v>696</v>
      </c>
      <c r="D326" s="75" t="s">
        <v>270</v>
      </c>
      <c r="E326" s="115" t="s">
        <v>1073</v>
      </c>
      <c r="F326" s="74" t="s">
        <v>807</v>
      </c>
      <c r="G326" s="1128"/>
      <c r="H326" s="156">
        <v>29.77</v>
      </c>
      <c r="I326" s="75" t="s">
        <v>33</v>
      </c>
      <c r="J326" s="89">
        <f>IF(I326="USD",H326*G326,H326*G326*1.3)</f>
        <v>0</v>
      </c>
      <c r="K326" s="90" t="s">
        <v>664</v>
      </c>
      <c r="L326" s="92">
        <v>0.2</v>
      </c>
      <c r="M326" s="347">
        <v>12</v>
      </c>
      <c r="N326" s="347">
        <v>5</v>
      </c>
      <c r="O326" s="75">
        <v>11</v>
      </c>
      <c r="P326" s="537">
        <v>6.6E-4</v>
      </c>
      <c r="Q326" s="375">
        <v>221832</v>
      </c>
      <c r="R326" s="101">
        <v>3821000000</v>
      </c>
      <c r="S326" s="283" t="s">
        <v>1074</v>
      </c>
    </row>
    <row r="327" spans="1:19" ht="99.75" customHeight="1" thickBot="1" x14ac:dyDescent="0.25">
      <c r="A327" s="113">
        <v>106558</v>
      </c>
      <c r="B327" s="48" t="s">
        <v>1075</v>
      </c>
      <c r="C327" s="49" t="s">
        <v>76</v>
      </c>
      <c r="D327" s="51" t="s">
        <v>938</v>
      </c>
      <c r="E327" s="54" t="s">
        <v>1076</v>
      </c>
      <c r="F327" s="27" t="s">
        <v>807</v>
      </c>
      <c r="G327" s="1128"/>
      <c r="H327" s="138">
        <v>43.3</v>
      </c>
      <c r="I327" s="51" t="s">
        <v>33</v>
      </c>
      <c r="J327" s="77">
        <f>IF(I327="USD",H327*G327,H327*G327*1.3)</f>
        <v>0</v>
      </c>
      <c r="K327" s="78" t="s">
        <v>82</v>
      </c>
      <c r="L327" s="51">
        <v>0.6</v>
      </c>
      <c r="M327" s="79">
        <v>12.1</v>
      </c>
      <c r="N327" s="140">
        <v>7</v>
      </c>
      <c r="O327" s="51">
        <v>19.3</v>
      </c>
      <c r="P327" s="602">
        <v>1.6347099999999999E-3</v>
      </c>
      <c r="Q327" s="246">
        <v>271310</v>
      </c>
      <c r="R327" s="267">
        <v>3821000000</v>
      </c>
      <c r="S327" s="282" t="s">
        <v>1077</v>
      </c>
    </row>
    <row r="328" spans="1:19" ht="39.950000000000003" customHeight="1" thickBot="1" x14ac:dyDescent="0.25">
      <c r="A328" s="217" t="s">
        <v>1078</v>
      </c>
      <c r="B328" s="218"/>
      <c r="C328" s="219"/>
      <c r="D328" s="219"/>
      <c r="E328" s="218"/>
      <c r="F328" s="220"/>
      <c r="G328" s="223"/>
      <c r="H328" s="723"/>
      <c r="I328" s="219"/>
      <c r="J328" s="219"/>
      <c r="K328" s="218"/>
      <c r="L328" s="219"/>
      <c r="M328" s="219"/>
      <c r="N328" s="219"/>
      <c r="O328" s="219"/>
      <c r="P328" s="601"/>
      <c r="Q328" s="220"/>
      <c r="R328" s="220"/>
      <c r="S328" s="312"/>
    </row>
    <row r="329" spans="1:19" ht="48.75" customHeight="1" x14ac:dyDescent="0.2">
      <c r="A329" s="414">
        <v>106272</v>
      </c>
      <c r="B329" s="415" t="s">
        <v>1079</v>
      </c>
      <c r="C329" s="416" t="s">
        <v>1080</v>
      </c>
      <c r="D329" s="75" t="s">
        <v>735</v>
      </c>
      <c r="E329" s="417" t="s">
        <v>1081</v>
      </c>
      <c r="F329" s="74" t="s">
        <v>807</v>
      </c>
      <c r="G329" s="1128"/>
      <c r="H329" s="156">
        <v>175</v>
      </c>
      <c r="I329" s="75" t="s">
        <v>33</v>
      </c>
      <c r="J329" s="89">
        <f t="shared" ref="J329:J358" si="31">IF(I329="USD",H329*G329,H329*G329*1.3)</f>
        <v>0</v>
      </c>
      <c r="K329" s="90" t="s">
        <v>82</v>
      </c>
      <c r="L329" s="75">
        <v>0.36</v>
      </c>
      <c r="M329" s="75">
        <v>15</v>
      </c>
      <c r="N329" s="75">
        <v>10.5</v>
      </c>
      <c r="O329" s="75">
        <v>11.7</v>
      </c>
      <c r="P329" s="537">
        <v>1.84275E-3</v>
      </c>
      <c r="Q329" s="116">
        <v>445871</v>
      </c>
      <c r="R329" s="101">
        <v>9027900000</v>
      </c>
      <c r="S329" s="283" t="s">
        <v>1082</v>
      </c>
    </row>
    <row r="330" spans="1:19" ht="49.5" customHeight="1" x14ac:dyDescent="0.2">
      <c r="A330" s="414">
        <v>106918</v>
      </c>
      <c r="B330" s="415" t="s">
        <v>1083</v>
      </c>
      <c r="C330" s="416" t="s">
        <v>1084</v>
      </c>
      <c r="D330" s="75" t="s">
        <v>735</v>
      </c>
      <c r="E330" s="417" t="s">
        <v>1085</v>
      </c>
      <c r="F330" s="74" t="s">
        <v>807</v>
      </c>
      <c r="G330" s="1128"/>
      <c r="H330" s="156">
        <v>525</v>
      </c>
      <c r="I330" s="39" t="s">
        <v>33</v>
      </c>
      <c r="J330" s="41">
        <f t="shared" si="31"/>
        <v>0</v>
      </c>
      <c r="K330" s="42" t="s">
        <v>82</v>
      </c>
      <c r="L330" s="75">
        <v>0.94</v>
      </c>
      <c r="M330" s="347">
        <v>21</v>
      </c>
      <c r="N330" s="75">
        <v>17.399999999999999</v>
      </c>
      <c r="O330" s="75">
        <v>11.8</v>
      </c>
      <c r="P330" s="537">
        <v>4.3099999999999996E-3</v>
      </c>
      <c r="Q330" s="116">
        <v>445999</v>
      </c>
      <c r="R330" s="101">
        <v>9027900000</v>
      </c>
      <c r="S330" s="503" t="s">
        <v>46</v>
      </c>
    </row>
    <row r="331" spans="1:19" ht="119.25" customHeight="1" x14ac:dyDescent="0.2">
      <c r="A331" s="109">
        <v>106026</v>
      </c>
      <c r="B331" s="36" t="s">
        <v>1086</v>
      </c>
      <c r="C331" s="110" t="s">
        <v>575</v>
      </c>
      <c r="D331" s="39" t="s">
        <v>112</v>
      </c>
      <c r="E331" s="57" t="s">
        <v>1087</v>
      </c>
      <c r="F331" s="74" t="s">
        <v>807</v>
      </c>
      <c r="G331" s="1128"/>
      <c r="H331" s="136">
        <v>200.85</v>
      </c>
      <c r="I331" s="39" t="s">
        <v>33</v>
      </c>
      <c r="J331" s="41">
        <f t="shared" si="31"/>
        <v>0</v>
      </c>
      <c r="K331" s="42" t="s">
        <v>82</v>
      </c>
      <c r="L331" s="39">
        <v>1.9</v>
      </c>
      <c r="M331" s="39">
        <v>30</v>
      </c>
      <c r="N331" s="39">
        <v>17</v>
      </c>
      <c r="O331" s="39">
        <v>12</v>
      </c>
      <c r="P331" s="505">
        <v>6.1199999999999996E-3</v>
      </c>
      <c r="Q331" s="46">
        <v>245122</v>
      </c>
      <c r="R331" s="81">
        <v>3822190090</v>
      </c>
      <c r="S331" s="275" t="s">
        <v>1088</v>
      </c>
    </row>
    <row r="332" spans="1:19" ht="94.5" x14ac:dyDescent="0.2">
      <c r="A332" s="109">
        <v>106027</v>
      </c>
      <c r="B332" s="36" t="s">
        <v>1089</v>
      </c>
      <c r="C332" s="110" t="s">
        <v>43</v>
      </c>
      <c r="D332" s="39" t="s">
        <v>112</v>
      </c>
      <c r="E332" s="204" t="s">
        <v>1090</v>
      </c>
      <c r="F332" s="74" t="s">
        <v>807</v>
      </c>
      <c r="G332" s="1128"/>
      <c r="H332" s="136">
        <v>74.34</v>
      </c>
      <c r="I332" s="39" t="s">
        <v>33</v>
      </c>
      <c r="J332" s="41">
        <f t="shared" si="31"/>
        <v>0</v>
      </c>
      <c r="K332" s="42" t="s">
        <v>664</v>
      </c>
      <c r="L332" s="39">
        <v>0.54</v>
      </c>
      <c r="M332" s="39">
        <v>23.2</v>
      </c>
      <c r="N332" s="39">
        <v>16.399999999999999</v>
      </c>
      <c r="O332" s="43">
        <v>7</v>
      </c>
      <c r="P332" s="505">
        <v>2.6633599999999996E-3</v>
      </c>
      <c r="Q332" s="46">
        <v>245124</v>
      </c>
      <c r="R332" s="81">
        <v>3822190090</v>
      </c>
      <c r="S332" s="275" t="s">
        <v>1082</v>
      </c>
    </row>
    <row r="333" spans="1:19" ht="114" customHeight="1" x14ac:dyDescent="0.2">
      <c r="A333" s="109">
        <v>106028</v>
      </c>
      <c r="B333" s="36" t="s">
        <v>1091</v>
      </c>
      <c r="C333" s="37" t="s">
        <v>43</v>
      </c>
      <c r="D333" s="39" t="s">
        <v>112</v>
      </c>
      <c r="E333" s="57" t="s">
        <v>1092</v>
      </c>
      <c r="F333" s="74" t="s">
        <v>807</v>
      </c>
      <c r="G333" s="1128"/>
      <c r="H333" s="136">
        <v>79.97</v>
      </c>
      <c r="I333" s="39" t="s">
        <v>33</v>
      </c>
      <c r="J333" s="41">
        <f t="shared" si="31"/>
        <v>0</v>
      </c>
      <c r="K333" s="42" t="s">
        <v>664</v>
      </c>
      <c r="L333" s="39">
        <v>0.74</v>
      </c>
      <c r="M333" s="45">
        <v>22</v>
      </c>
      <c r="N333" s="45">
        <v>15</v>
      </c>
      <c r="O333" s="45">
        <v>7</v>
      </c>
      <c r="P333" s="505">
        <v>2.31E-3</v>
      </c>
      <c r="Q333" s="46">
        <v>245123</v>
      </c>
      <c r="R333" s="81">
        <v>3822190090</v>
      </c>
      <c r="S333" s="275" t="s">
        <v>1093</v>
      </c>
    </row>
    <row r="334" spans="1:19" ht="82.5" customHeight="1" x14ac:dyDescent="0.2">
      <c r="A334" s="113">
        <v>106623</v>
      </c>
      <c r="B334" s="48" t="s">
        <v>1094</v>
      </c>
      <c r="C334" s="245" t="s">
        <v>930</v>
      </c>
      <c r="D334" s="51" t="s">
        <v>112</v>
      </c>
      <c r="E334" s="50" t="s">
        <v>1095</v>
      </c>
      <c r="F334" s="74" t="s">
        <v>807</v>
      </c>
      <c r="G334" s="1128"/>
      <c r="H334" s="136">
        <v>58.28</v>
      </c>
      <c r="I334" s="39" t="s">
        <v>33</v>
      </c>
      <c r="J334" s="41">
        <f t="shared" si="31"/>
        <v>0</v>
      </c>
      <c r="K334" s="42" t="s">
        <v>664</v>
      </c>
      <c r="L334" s="39">
        <v>0.06</v>
      </c>
      <c r="M334" s="45">
        <v>18</v>
      </c>
      <c r="N334" s="45">
        <v>11</v>
      </c>
      <c r="O334" s="45">
        <v>8</v>
      </c>
      <c r="P334" s="505">
        <v>1.5839999999999999E-3</v>
      </c>
      <c r="Q334" s="46">
        <v>245116</v>
      </c>
      <c r="R334" s="81">
        <v>3821000000</v>
      </c>
      <c r="S334" s="275" t="s">
        <v>1096</v>
      </c>
    </row>
    <row r="335" spans="1:19" ht="63" x14ac:dyDescent="0.2">
      <c r="A335" s="109">
        <v>106582</v>
      </c>
      <c r="B335" s="36" t="s">
        <v>1097</v>
      </c>
      <c r="C335" s="37" t="s">
        <v>696</v>
      </c>
      <c r="D335" s="39" t="s">
        <v>270</v>
      </c>
      <c r="E335" s="57" t="s">
        <v>1098</v>
      </c>
      <c r="F335" s="74" t="s">
        <v>807</v>
      </c>
      <c r="G335" s="1128"/>
      <c r="H335" s="136">
        <v>67.77</v>
      </c>
      <c r="I335" s="39" t="s">
        <v>33</v>
      </c>
      <c r="J335" s="41">
        <f t="shared" si="31"/>
        <v>0</v>
      </c>
      <c r="K335" s="42" t="s">
        <v>664</v>
      </c>
      <c r="L335" s="39">
        <v>0.5</v>
      </c>
      <c r="M335" s="39">
        <v>14</v>
      </c>
      <c r="N335" s="39">
        <v>6.6</v>
      </c>
      <c r="O335" s="39">
        <v>15.6</v>
      </c>
      <c r="P335" s="505">
        <v>1.441E-3</v>
      </c>
      <c r="Q335" s="46">
        <v>211886</v>
      </c>
      <c r="R335" s="81">
        <v>3821000000</v>
      </c>
      <c r="S335" s="275" t="s">
        <v>1082</v>
      </c>
    </row>
    <row r="336" spans="1:19" ht="69" customHeight="1" x14ac:dyDescent="0.2">
      <c r="A336" s="544">
        <v>106033</v>
      </c>
      <c r="B336" s="546" t="s">
        <v>1099</v>
      </c>
      <c r="C336" s="1004" t="s">
        <v>43</v>
      </c>
      <c r="D336" s="543" t="s">
        <v>112</v>
      </c>
      <c r="E336" s="545" t="s">
        <v>777</v>
      </c>
      <c r="F336" s="806" t="s">
        <v>807</v>
      </c>
      <c r="G336" s="1128"/>
      <c r="H336" s="1088">
        <v>95.13</v>
      </c>
      <c r="I336" s="543" t="s">
        <v>33</v>
      </c>
      <c r="J336" s="1089">
        <f t="shared" si="31"/>
        <v>0</v>
      </c>
      <c r="K336" s="547" t="s">
        <v>664</v>
      </c>
      <c r="L336" s="543">
        <v>0.46</v>
      </c>
      <c r="M336" s="1090">
        <v>17.600000000000001</v>
      </c>
      <c r="N336" s="1090">
        <v>10.6</v>
      </c>
      <c r="O336" s="1090">
        <v>8.1999999999999993</v>
      </c>
      <c r="P336" s="626">
        <v>1.5297919999999999E-3</v>
      </c>
      <c r="Q336" s="548">
        <v>245128</v>
      </c>
      <c r="R336" s="802">
        <v>3822190090</v>
      </c>
      <c r="S336" s="803" t="s">
        <v>1082</v>
      </c>
    </row>
    <row r="337" spans="1:19" ht="55.5" customHeight="1" x14ac:dyDescent="0.2">
      <c r="A337" s="1086">
        <v>106036</v>
      </c>
      <c r="B337" s="1087" t="s">
        <v>1100</v>
      </c>
      <c r="C337" s="804" t="s">
        <v>1101</v>
      </c>
      <c r="D337" s="804" t="s">
        <v>112</v>
      </c>
      <c r="E337" s="545" t="s">
        <v>777</v>
      </c>
      <c r="F337" s="806" t="s">
        <v>807</v>
      </c>
      <c r="G337" s="1128"/>
      <c r="H337" s="1091">
        <v>56.23</v>
      </c>
      <c r="I337" s="804" t="s">
        <v>33</v>
      </c>
      <c r="J337" s="1089">
        <f t="shared" si="31"/>
        <v>0</v>
      </c>
      <c r="K337" s="547" t="s">
        <v>82</v>
      </c>
      <c r="L337" s="543">
        <v>0.42</v>
      </c>
      <c r="M337" s="1092">
        <v>12</v>
      </c>
      <c r="N337" s="1092">
        <v>11</v>
      </c>
      <c r="O337" s="1092">
        <v>13</v>
      </c>
      <c r="P337" s="626">
        <v>1.7160000000000001E-3</v>
      </c>
      <c r="Q337" s="1093">
        <v>245115</v>
      </c>
      <c r="R337" s="1094">
        <v>3822190090</v>
      </c>
      <c r="S337" s="803" t="s">
        <v>1082</v>
      </c>
    </row>
    <row r="338" spans="1:19" ht="148.5" customHeight="1" x14ac:dyDescent="0.2">
      <c r="A338" s="109">
        <v>106037</v>
      </c>
      <c r="B338" s="36" t="s">
        <v>1102</v>
      </c>
      <c r="C338" s="37" t="s">
        <v>43</v>
      </c>
      <c r="D338" s="39" t="s">
        <v>1103</v>
      </c>
      <c r="E338" s="57" t="s">
        <v>1104</v>
      </c>
      <c r="F338" s="74" t="s">
        <v>807</v>
      </c>
      <c r="G338" s="1128"/>
      <c r="H338" s="136">
        <v>85.58</v>
      </c>
      <c r="I338" s="39" t="s">
        <v>33</v>
      </c>
      <c r="J338" s="41">
        <f t="shared" si="31"/>
        <v>0</v>
      </c>
      <c r="K338" s="42" t="s">
        <v>1105</v>
      </c>
      <c r="L338" s="39">
        <v>2.35</v>
      </c>
      <c r="M338" s="39">
        <v>21</v>
      </c>
      <c r="N338" s="39">
        <v>21</v>
      </c>
      <c r="O338" s="39">
        <v>18</v>
      </c>
      <c r="P338" s="505">
        <v>7.9380000000000006E-3</v>
      </c>
      <c r="Q338" s="46">
        <v>240863</v>
      </c>
      <c r="R338" s="81">
        <v>3822190090</v>
      </c>
      <c r="S338" s="275" t="s">
        <v>1106</v>
      </c>
    </row>
    <row r="339" spans="1:19" ht="31.5" x14ac:dyDescent="0.2">
      <c r="A339" s="109">
        <v>106021</v>
      </c>
      <c r="B339" s="36" t="s">
        <v>1107</v>
      </c>
      <c r="C339" s="37" t="s">
        <v>1108</v>
      </c>
      <c r="D339" s="39" t="s">
        <v>30</v>
      </c>
      <c r="E339" s="106" t="s">
        <v>1109</v>
      </c>
      <c r="F339" s="74" t="s">
        <v>807</v>
      </c>
      <c r="G339" s="1128"/>
      <c r="H339" s="136">
        <v>37.799999999999997</v>
      </c>
      <c r="I339" s="39" t="s">
        <v>33</v>
      </c>
      <c r="J339" s="41">
        <f t="shared" si="31"/>
        <v>0</v>
      </c>
      <c r="K339" s="42" t="s">
        <v>82</v>
      </c>
      <c r="L339" s="163">
        <v>3.1399999999999997E-2</v>
      </c>
      <c r="M339" s="39">
        <v>30.4</v>
      </c>
      <c r="N339" s="39">
        <v>18.399999999999999</v>
      </c>
      <c r="O339" s="39">
        <v>4.5</v>
      </c>
      <c r="P339" s="505">
        <v>2.5171199999999994E-3</v>
      </c>
      <c r="Q339" s="46">
        <v>445946</v>
      </c>
      <c r="R339" s="81">
        <v>3923900000</v>
      </c>
      <c r="S339" s="275" t="s">
        <v>1082</v>
      </c>
    </row>
    <row r="340" spans="1:19" ht="31.5" x14ac:dyDescent="0.2">
      <c r="A340" s="109">
        <v>106020</v>
      </c>
      <c r="B340" s="36" t="s">
        <v>1110</v>
      </c>
      <c r="C340" s="37" t="s">
        <v>1108</v>
      </c>
      <c r="D340" s="39" t="s">
        <v>30</v>
      </c>
      <c r="E340" s="106" t="s">
        <v>1111</v>
      </c>
      <c r="F340" s="74" t="s">
        <v>807</v>
      </c>
      <c r="G340" s="1128"/>
      <c r="H340" s="136">
        <v>37.799999999999997</v>
      </c>
      <c r="I340" s="39" t="s">
        <v>33</v>
      </c>
      <c r="J340" s="41">
        <f t="shared" si="31"/>
        <v>0</v>
      </c>
      <c r="K340" s="42" t="s">
        <v>82</v>
      </c>
      <c r="L340" s="163">
        <v>1.8700000000000001E-2</v>
      </c>
      <c r="M340" s="111">
        <v>16.7</v>
      </c>
      <c r="N340" s="111">
        <v>10.1</v>
      </c>
      <c r="O340" s="501">
        <v>3</v>
      </c>
      <c r="P340" s="505">
        <v>5.0600999999999999E-4</v>
      </c>
      <c r="Q340" s="46">
        <v>445945</v>
      </c>
      <c r="R340" s="81">
        <v>3923900000</v>
      </c>
      <c r="S340" s="275" t="s">
        <v>1082</v>
      </c>
    </row>
    <row r="341" spans="1:19" ht="31.5" x14ac:dyDescent="0.2">
      <c r="A341" s="109">
        <v>106019</v>
      </c>
      <c r="B341" s="36" t="s">
        <v>1112</v>
      </c>
      <c r="C341" s="37" t="s">
        <v>1108</v>
      </c>
      <c r="D341" s="39" t="s">
        <v>30</v>
      </c>
      <c r="E341" s="106" t="s">
        <v>1113</v>
      </c>
      <c r="F341" s="74" t="s">
        <v>807</v>
      </c>
      <c r="G341" s="1128"/>
      <c r="H341" s="136">
        <v>37.799999999999997</v>
      </c>
      <c r="I341" s="39" t="s">
        <v>33</v>
      </c>
      <c r="J341" s="41">
        <f t="shared" si="31"/>
        <v>0</v>
      </c>
      <c r="K341" s="42" t="s">
        <v>82</v>
      </c>
      <c r="L341" s="163">
        <v>2.6100000000000002E-2</v>
      </c>
      <c r="M341" s="39">
        <v>16.7</v>
      </c>
      <c r="N341" s="39">
        <v>10.1</v>
      </c>
      <c r="O341" s="45">
        <v>3</v>
      </c>
      <c r="P341" s="505">
        <v>5.0600999999999999E-4</v>
      </c>
      <c r="Q341" s="46">
        <v>445944</v>
      </c>
      <c r="R341" s="152">
        <v>3923900000</v>
      </c>
      <c r="S341" s="275" t="s">
        <v>1082</v>
      </c>
    </row>
    <row r="342" spans="1:19" ht="31.5" x14ac:dyDescent="0.2">
      <c r="A342" s="109">
        <v>106018</v>
      </c>
      <c r="B342" s="36" t="s">
        <v>1114</v>
      </c>
      <c r="C342" s="37" t="s">
        <v>1108</v>
      </c>
      <c r="D342" s="39" t="s">
        <v>30</v>
      </c>
      <c r="E342" s="106" t="s">
        <v>1115</v>
      </c>
      <c r="F342" s="74" t="s">
        <v>807</v>
      </c>
      <c r="G342" s="1128"/>
      <c r="H342" s="136">
        <v>37.799999999999997</v>
      </c>
      <c r="I342" s="39" t="s">
        <v>33</v>
      </c>
      <c r="J342" s="41">
        <f t="shared" si="31"/>
        <v>0</v>
      </c>
      <c r="K342" s="42" t="s">
        <v>82</v>
      </c>
      <c r="L342" s="163">
        <v>3.7499999999999999E-2</v>
      </c>
      <c r="M342" s="39">
        <v>14.6</v>
      </c>
      <c r="N342" s="39">
        <v>3.8</v>
      </c>
      <c r="O342" s="39">
        <v>4.4000000000000004</v>
      </c>
      <c r="P342" s="505">
        <v>2.44112E-4</v>
      </c>
      <c r="Q342" s="46">
        <v>445943</v>
      </c>
      <c r="R342" s="81">
        <v>3923900000</v>
      </c>
      <c r="S342" s="275" t="s">
        <v>1082</v>
      </c>
    </row>
    <row r="343" spans="1:19" ht="31.5" x14ac:dyDescent="0.2">
      <c r="A343" s="109">
        <v>106022</v>
      </c>
      <c r="B343" s="36" t="s">
        <v>1116</v>
      </c>
      <c r="C343" s="37" t="s">
        <v>1108</v>
      </c>
      <c r="D343" s="39" t="s">
        <v>30</v>
      </c>
      <c r="E343" s="106" t="s">
        <v>1117</v>
      </c>
      <c r="F343" s="74" t="s">
        <v>807</v>
      </c>
      <c r="G343" s="1128"/>
      <c r="H343" s="136">
        <v>37.799999999999997</v>
      </c>
      <c r="I343" s="39" t="s">
        <v>33</v>
      </c>
      <c r="J343" s="41">
        <f t="shared" si="31"/>
        <v>0</v>
      </c>
      <c r="K343" s="42" t="s">
        <v>82</v>
      </c>
      <c r="L343" s="163">
        <v>5.7500000000000002E-2</v>
      </c>
      <c r="M343" s="39">
        <v>25.4</v>
      </c>
      <c r="N343" s="39">
        <v>15.2</v>
      </c>
      <c r="O343" s="39">
        <v>3.1</v>
      </c>
      <c r="P343" s="505">
        <v>1.1968479999999999E-3</v>
      </c>
      <c r="Q343" s="46">
        <v>445993</v>
      </c>
      <c r="R343" s="81">
        <v>3923900000</v>
      </c>
      <c r="S343" s="275" t="s">
        <v>1082</v>
      </c>
    </row>
    <row r="344" spans="1:19" s="154" customFormat="1" ht="31.5" x14ac:dyDescent="0.2">
      <c r="A344" s="109">
        <v>106616</v>
      </c>
      <c r="B344" s="13" t="s">
        <v>1118</v>
      </c>
      <c r="C344" s="39" t="s">
        <v>76</v>
      </c>
      <c r="D344" s="39" t="s">
        <v>30</v>
      </c>
      <c r="E344" s="57" t="s">
        <v>1119</v>
      </c>
      <c r="F344" s="74" t="s">
        <v>807</v>
      </c>
      <c r="G344" s="1128"/>
      <c r="H344" s="136">
        <v>122.49</v>
      </c>
      <c r="I344" s="39" t="s">
        <v>33</v>
      </c>
      <c r="J344" s="41">
        <f t="shared" si="31"/>
        <v>0</v>
      </c>
      <c r="K344" s="42" t="s">
        <v>82</v>
      </c>
      <c r="L344" s="163">
        <v>0.1545</v>
      </c>
      <c r="M344" s="39">
        <v>20</v>
      </c>
      <c r="N344" s="39">
        <v>13.8</v>
      </c>
      <c r="O344" s="39">
        <v>8.6</v>
      </c>
      <c r="P344" s="505">
        <v>2.3736E-3</v>
      </c>
      <c r="Q344" s="46">
        <v>445872</v>
      </c>
      <c r="R344" s="81">
        <v>9025118090</v>
      </c>
      <c r="S344" s="286" t="s">
        <v>1082</v>
      </c>
    </row>
    <row r="345" spans="1:19" s="154" customFormat="1" ht="31.5" x14ac:dyDescent="0.2">
      <c r="A345" s="109">
        <v>106617</v>
      </c>
      <c r="B345" s="13" t="s">
        <v>1120</v>
      </c>
      <c r="C345" s="39" t="s">
        <v>76</v>
      </c>
      <c r="D345" s="39" t="s">
        <v>30</v>
      </c>
      <c r="E345" s="57" t="s">
        <v>1121</v>
      </c>
      <c r="F345" s="74" t="s">
        <v>807</v>
      </c>
      <c r="G345" s="1128"/>
      <c r="H345" s="136">
        <v>59.95</v>
      </c>
      <c r="I345" s="39" t="s">
        <v>33</v>
      </c>
      <c r="J345" s="41">
        <f t="shared" si="31"/>
        <v>0</v>
      </c>
      <c r="K345" s="42" t="s">
        <v>82</v>
      </c>
      <c r="L345" s="163">
        <v>1.11E-2</v>
      </c>
      <c r="M345" s="39">
        <v>19.600000000000001</v>
      </c>
      <c r="N345" s="39">
        <v>13.3</v>
      </c>
      <c r="O345" s="39">
        <v>0.5</v>
      </c>
      <c r="P345" s="505">
        <v>1.2999999999999999E-4</v>
      </c>
      <c r="Q345" s="46">
        <v>445959</v>
      </c>
      <c r="R345" s="81">
        <v>4911990000</v>
      </c>
      <c r="S345" s="286" t="s">
        <v>1082</v>
      </c>
    </row>
    <row r="346" spans="1:19" s="154" customFormat="1" ht="31.5" x14ac:dyDescent="0.2">
      <c r="A346" s="109">
        <v>106618</v>
      </c>
      <c r="B346" s="13" t="s">
        <v>1122</v>
      </c>
      <c r="C346" s="39" t="s">
        <v>696</v>
      </c>
      <c r="D346" s="39" t="s">
        <v>30</v>
      </c>
      <c r="E346" s="57" t="s">
        <v>1123</v>
      </c>
      <c r="F346" s="74" t="s">
        <v>807</v>
      </c>
      <c r="G346" s="1128"/>
      <c r="H346" s="136">
        <v>659.2</v>
      </c>
      <c r="I346" s="39" t="s">
        <v>33</v>
      </c>
      <c r="J346" s="41">
        <f t="shared" si="31"/>
        <v>0</v>
      </c>
      <c r="K346" s="42" t="s">
        <v>82</v>
      </c>
      <c r="L346" s="43">
        <v>1.6E-2</v>
      </c>
      <c r="M346" s="502">
        <v>1.5</v>
      </c>
      <c r="N346" s="502">
        <v>12.5</v>
      </c>
      <c r="O346" s="502">
        <v>19</v>
      </c>
      <c r="P346" s="505">
        <v>3.5625000000000001E-4</v>
      </c>
      <c r="Q346" s="46">
        <v>445873</v>
      </c>
      <c r="R346" s="81">
        <v>8536909599</v>
      </c>
      <c r="S346" s="286" t="s">
        <v>1082</v>
      </c>
    </row>
    <row r="347" spans="1:19" ht="31.5" x14ac:dyDescent="0.2">
      <c r="A347" s="109">
        <v>106473</v>
      </c>
      <c r="B347" s="36" t="s">
        <v>1124</v>
      </c>
      <c r="C347" s="39" t="s">
        <v>1125</v>
      </c>
      <c r="D347" s="39" t="s">
        <v>30</v>
      </c>
      <c r="E347" s="106" t="s">
        <v>1126</v>
      </c>
      <c r="F347" s="74" t="s">
        <v>807</v>
      </c>
      <c r="G347" s="1128"/>
      <c r="H347" s="136">
        <v>59.77</v>
      </c>
      <c r="I347" s="39" t="s">
        <v>33</v>
      </c>
      <c r="J347" s="41">
        <f t="shared" si="31"/>
        <v>0</v>
      </c>
      <c r="K347" s="42" t="s">
        <v>82</v>
      </c>
      <c r="L347" s="39">
        <v>0.13</v>
      </c>
      <c r="M347" s="39">
        <v>30.4</v>
      </c>
      <c r="N347" s="39">
        <v>18.399999999999999</v>
      </c>
      <c r="O347" s="39">
        <v>2.1</v>
      </c>
      <c r="P347" s="505">
        <v>1.1746560000000001E-3</v>
      </c>
      <c r="Q347" s="46">
        <v>444374</v>
      </c>
      <c r="R347" s="81">
        <v>9027900000</v>
      </c>
      <c r="S347" s="275" t="s">
        <v>1127</v>
      </c>
    </row>
    <row r="348" spans="1:19" ht="31.5" x14ac:dyDescent="0.2">
      <c r="A348" s="109">
        <v>106474</v>
      </c>
      <c r="B348" s="36" t="s">
        <v>1128</v>
      </c>
      <c r="C348" s="39" t="s">
        <v>76</v>
      </c>
      <c r="D348" s="39" t="s">
        <v>30</v>
      </c>
      <c r="E348" s="106" t="s">
        <v>1129</v>
      </c>
      <c r="F348" s="74" t="s">
        <v>807</v>
      </c>
      <c r="G348" s="1128"/>
      <c r="H348" s="136">
        <v>72.540000000000006</v>
      </c>
      <c r="I348" s="39" t="s">
        <v>33</v>
      </c>
      <c r="J348" s="41">
        <f t="shared" si="31"/>
        <v>0</v>
      </c>
      <c r="K348" s="42" t="s">
        <v>82</v>
      </c>
      <c r="L348" s="43">
        <v>0.1</v>
      </c>
      <c r="M348" s="39">
        <v>30.4</v>
      </c>
      <c r="N348" s="39">
        <v>18.399999999999999</v>
      </c>
      <c r="O348" s="45">
        <v>5</v>
      </c>
      <c r="P348" s="505">
        <v>2.7967999999999995E-3</v>
      </c>
      <c r="Q348" s="46">
        <v>445888</v>
      </c>
      <c r="R348" s="81">
        <v>8421392590</v>
      </c>
      <c r="S348" s="275" t="s">
        <v>1082</v>
      </c>
    </row>
    <row r="349" spans="1:19" ht="48.75" customHeight="1" x14ac:dyDescent="0.2">
      <c r="A349" s="109">
        <v>106452</v>
      </c>
      <c r="B349" s="36" t="s">
        <v>1130</v>
      </c>
      <c r="C349" s="39" t="s">
        <v>76</v>
      </c>
      <c r="D349" s="39" t="s">
        <v>30</v>
      </c>
      <c r="E349" s="106" t="s">
        <v>1131</v>
      </c>
      <c r="F349" s="74" t="s">
        <v>807</v>
      </c>
      <c r="G349" s="1128"/>
      <c r="H349" s="136">
        <v>169.07</v>
      </c>
      <c r="I349" s="39" t="s">
        <v>33</v>
      </c>
      <c r="J349" s="41">
        <f t="shared" si="31"/>
        <v>0</v>
      </c>
      <c r="K349" s="42" t="s">
        <v>82</v>
      </c>
      <c r="L349" s="43">
        <v>0.94499999999999995</v>
      </c>
      <c r="M349" s="39">
        <v>46.8</v>
      </c>
      <c r="N349" s="39">
        <v>22.6</v>
      </c>
      <c r="O349" s="39">
        <v>12.8</v>
      </c>
      <c r="P349" s="505">
        <v>1.354E-2</v>
      </c>
      <c r="Q349" s="46">
        <v>445942</v>
      </c>
      <c r="R349" s="81">
        <v>9027900000</v>
      </c>
      <c r="S349" s="275" t="s">
        <v>1082</v>
      </c>
    </row>
    <row r="350" spans="1:19" ht="78.75" x14ac:dyDescent="0.2">
      <c r="A350" s="109">
        <v>106468</v>
      </c>
      <c r="B350" s="36" t="s">
        <v>1132</v>
      </c>
      <c r="C350" s="39" t="s">
        <v>29</v>
      </c>
      <c r="D350" s="124" t="s">
        <v>77</v>
      </c>
      <c r="E350" s="57" t="s">
        <v>1133</v>
      </c>
      <c r="F350" s="37" t="s">
        <v>497</v>
      </c>
      <c r="G350" s="1128"/>
      <c r="H350" s="40">
        <v>139.25</v>
      </c>
      <c r="I350" s="58" t="s">
        <v>33</v>
      </c>
      <c r="J350" s="41">
        <f t="shared" si="31"/>
        <v>0</v>
      </c>
      <c r="K350" s="42" t="s">
        <v>82</v>
      </c>
      <c r="L350" s="43">
        <v>0.2</v>
      </c>
      <c r="M350" s="44">
        <v>15</v>
      </c>
      <c r="N350" s="44">
        <v>10</v>
      </c>
      <c r="O350" s="44">
        <v>5</v>
      </c>
      <c r="P350" s="505">
        <v>7.5000000000000002E-4</v>
      </c>
      <c r="Q350" s="46" t="s">
        <v>1134</v>
      </c>
      <c r="R350" s="81">
        <v>38221900</v>
      </c>
      <c r="S350" s="275" t="s">
        <v>1135</v>
      </c>
    </row>
    <row r="351" spans="1:19" ht="47.25" x14ac:dyDescent="0.2">
      <c r="A351" s="109">
        <v>106181</v>
      </c>
      <c r="B351" s="36" t="s">
        <v>1136</v>
      </c>
      <c r="C351" s="37" t="s">
        <v>575</v>
      </c>
      <c r="D351" s="39" t="s">
        <v>735</v>
      </c>
      <c r="E351" s="57" t="s">
        <v>1137</v>
      </c>
      <c r="F351" s="37" t="s">
        <v>497</v>
      </c>
      <c r="G351" s="1128"/>
      <c r="H351" s="40">
        <v>196.65</v>
      </c>
      <c r="I351" s="58" t="s">
        <v>33</v>
      </c>
      <c r="J351" s="41">
        <f t="shared" si="31"/>
        <v>0</v>
      </c>
      <c r="K351" s="42" t="s">
        <v>82</v>
      </c>
      <c r="L351" s="43">
        <v>1.2</v>
      </c>
      <c r="M351" s="44">
        <v>30</v>
      </c>
      <c r="N351" s="44">
        <v>25</v>
      </c>
      <c r="O351" s="44">
        <v>25</v>
      </c>
      <c r="P351" s="505">
        <v>1.8800000000000001E-2</v>
      </c>
      <c r="Q351" s="46" t="s">
        <v>1138</v>
      </c>
      <c r="R351" s="81">
        <v>39269097</v>
      </c>
      <c r="S351" s="275" t="s">
        <v>1139</v>
      </c>
    </row>
    <row r="352" spans="1:19" ht="141.75" x14ac:dyDescent="0.2">
      <c r="A352" s="109">
        <v>106209</v>
      </c>
      <c r="B352" s="36" t="s">
        <v>1140</v>
      </c>
      <c r="C352" s="37" t="s">
        <v>1141</v>
      </c>
      <c r="D352" s="39" t="s">
        <v>735</v>
      </c>
      <c r="E352" s="57" t="s">
        <v>1142</v>
      </c>
      <c r="F352" s="37" t="s">
        <v>497</v>
      </c>
      <c r="G352" s="1128"/>
      <c r="H352" s="40">
        <v>60.95</v>
      </c>
      <c r="I352" s="58" t="s">
        <v>33</v>
      </c>
      <c r="J352" s="41">
        <f t="shared" si="31"/>
        <v>0</v>
      </c>
      <c r="K352" s="42" t="s">
        <v>82</v>
      </c>
      <c r="L352" s="43">
        <v>2.2999999999999998</v>
      </c>
      <c r="M352" s="44">
        <v>40</v>
      </c>
      <c r="N352" s="44">
        <v>21</v>
      </c>
      <c r="O352" s="44">
        <v>19</v>
      </c>
      <c r="P352" s="505">
        <v>1.5959999999999998E-2</v>
      </c>
      <c r="Q352" s="46" t="s">
        <v>1143</v>
      </c>
      <c r="R352" s="81">
        <v>39269097</v>
      </c>
      <c r="S352" s="275" t="s">
        <v>1144</v>
      </c>
    </row>
    <row r="353" spans="1:19" s="149" customFormat="1" ht="141.75" x14ac:dyDescent="0.2">
      <c r="A353" s="109">
        <v>106550</v>
      </c>
      <c r="B353" s="36" t="s">
        <v>1145</v>
      </c>
      <c r="C353" s="37" t="s">
        <v>1141</v>
      </c>
      <c r="D353" s="39" t="s">
        <v>735</v>
      </c>
      <c r="E353" s="57" t="s">
        <v>1146</v>
      </c>
      <c r="F353" s="37" t="s">
        <v>497</v>
      </c>
      <c r="G353" s="1128"/>
      <c r="H353" s="40">
        <v>62.1</v>
      </c>
      <c r="I353" s="58" t="s">
        <v>33</v>
      </c>
      <c r="J353" s="41">
        <f t="shared" si="31"/>
        <v>0</v>
      </c>
      <c r="K353" s="42" t="s">
        <v>82</v>
      </c>
      <c r="L353" s="43">
        <v>9</v>
      </c>
      <c r="M353" s="44">
        <v>35</v>
      </c>
      <c r="N353" s="44">
        <v>25</v>
      </c>
      <c r="O353" s="44">
        <v>20</v>
      </c>
      <c r="P353" s="505">
        <v>1.7500000000000002E-2</v>
      </c>
      <c r="Q353" s="46" t="s">
        <v>1147</v>
      </c>
      <c r="R353" s="81">
        <v>39269097</v>
      </c>
      <c r="S353" s="275" t="s">
        <v>1148</v>
      </c>
    </row>
    <row r="354" spans="1:19" ht="78.75" x14ac:dyDescent="0.2">
      <c r="A354" s="35">
        <v>106241</v>
      </c>
      <c r="B354" s="36" t="s">
        <v>1149</v>
      </c>
      <c r="C354" s="39" t="s">
        <v>76</v>
      </c>
      <c r="D354" s="51" t="s">
        <v>30</v>
      </c>
      <c r="E354" s="57" t="s">
        <v>1150</v>
      </c>
      <c r="F354" s="37" t="s">
        <v>497</v>
      </c>
      <c r="G354" s="1128"/>
      <c r="H354" s="40">
        <v>5</v>
      </c>
      <c r="I354" s="58" t="s">
        <v>33</v>
      </c>
      <c r="J354" s="41">
        <f t="shared" si="31"/>
        <v>0</v>
      </c>
      <c r="K354" s="42" t="s">
        <v>82</v>
      </c>
      <c r="L354" s="43">
        <v>0.2</v>
      </c>
      <c r="M354" s="44">
        <v>26</v>
      </c>
      <c r="N354" s="44">
        <v>8</v>
      </c>
      <c r="O354" s="44">
        <v>7</v>
      </c>
      <c r="P354" s="505">
        <v>1.456E-3</v>
      </c>
      <c r="Q354" s="46" t="s">
        <v>1151</v>
      </c>
      <c r="R354" s="81">
        <v>70179000</v>
      </c>
      <c r="S354" s="275" t="s">
        <v>1152</v>
      </c>
    </row>
    <row r="355" spans="1:19" ht="86.1" customHeight="1" x14ac:dyDescent="0.2">
      <c r="A355" s="109">
        <v>106434</v>
      </c>
      <c r="B355" s="36" t="s">
        <v>1153</v>
      </c>
      <c r="C355" s="111" t="s">
        <v>776</v>
      </c>
      <c r="D355" s="39" t="s">
        <v>30</v>
      </c>
      <c r="E355" s="229" t="s">
        <v>1154</v>
      </c>
      <c r="F355" s="37" t="s">
        <v>497</v>
      </c>
      <c r="G355" s="550"/>
      <c r="H355" s="40">
        <v>9.9</v>
      </c>
      <c r="I355" s="58" t="s">
        <v>33</v>
      </c>
      <c r="J355" s="77">
        <f t="shared" si="31"/>
        <v>0</v>
      </c>
      <c r="K355" s="42" t="s">
        <v>82</v>
      </c>
      <c r="L355" s="43">
        <v>1</v>
      </c>
      <c r="M355" s="44">
        <v>36</v>
      </c>
      <c r="N355" s="44">
        <v>17</v>
      </c>
      <c r="O355" s="44">
        <v>16</v>
      </c>
      <c r="P355" s="932">
        <v>9.7920000000000004E-3</v>
      </c>
      <c r="Q355" s="46" t="s">
        <v>1155</v>
      </c>
      <c r="R355" s="76">
        <v>39269097</v>
      </c>
      <c r="S355" s="943" t="s">
        <v>46</v>
      </c>
    </row>
    <row r="356" spans="1:19" ht="110.25" x14ac:dyDescent="0.2">
      <c r="A356" s="262">
        <v>106715</v>
      </c>
      <c r="B356" s="55" t="s">
        <v>1156</v>
      </c>
      <c r="C356" s="37" t="s">
        <v>1157</v>
      </c>
      <c r="D356" s="39" t="s">
        <v>735</v>
      </c>
      <c r="E356" s="57" t="s">
        <v>1158</v>
      </c>
      <c r="F356" s="37" t="s">
        <v>497</v>
      </c>
      <c r="G356" s="1128"/>
      <c r="H356" s="40">
        <v>7.15</v>
      </c>
      <c r="I356" s="58" t="s">
        <v>33</v>
      </c>
      <c r="J356" s="41">
        <f t="shared" si="31"/>
        <v>0</v>
      </c>
      <c r="K356" s="42" t="s">
        <v>82</v>
      </c>
      <c r="L356" s="43">
        <v>0.8</v>
      </c>
      <c r="M356" s="44">
        <v>43</v>
      </c>
      <c r="N356" s="44">
        <v>17</v>
      </c>
      <c r="O356" s="44">
        <v>11</v>
      </c>
      <c r="P356" s="505">
        <v>8.0409999999999995E-3</v>
      </c>
      <c r="Q356" s="46" t="s">
        <v>1159</v>
      </c>
      <c r="R356" s="81">
        <v>90183110</v>
      </c>
      <c r="S356" s="275" t="s">
        <v>1160</v>
      </c>
    </row>
    <row r="357" spans="1:19" ht="85.5" customHeight="1" x14ac:dyDescent="0.2">
      <c r="A357" s="262">
        <v>106822</v>
      </c>
      <c r="B357" s="55" t="s">
        <v>1161</v>
      </c>
      <c r="C357" s="37" t="s">
        <v>1162</v>
      </c>
      <c r="D357" s="39" t="s">
        <v>30</v>
      </c>
      <c r="E357" s="57" t="s">
        <v>1163</v>
      </c>
      <c r="F357" s="37" t="s">
        <v>497</v>
      </c>
      <c r="G357" s="1128"/>
      <c r="H357" s="40">
        <v>279.90000000000003</v>
      </c>
      <c r="I357" s="58" t="s">
        <v>33</v>
      </c>
      <c r="J357" s="41">
        <f t="shared" si="31"/>
        <v>0</v>
      </c>
      <c r="K357" s="42" t="s">
        <v>82</v>
      </c>
      <c r="L357" s="43">
        <v>4.3</v>
      </c>
      <c r="M357" s="44">
        <v>32</v>
      </c>
      <c r="N357" s="44">
        <v>50</v>
      </c>
      <c r="O357" s="44">
        <v>40</v>
      </c>
      <c r="P357" s="505">
        <v>6.4000000000000001E-2</v>
      </c>
      <c r="Q357" s="46" t="s">
        <v>1164</v>
      </c>
      <c r="R357" s="81">
        <v>70179000</v>
      </c>
      <c r="S357" s="275" t="s">
        <v>1165</v>
      </c>
    </row>
    <row r="358" spans="1:19" ht="51.75" customHeight="1" thickBot="1" x14ac:dyDescent="0.25">
      <c r="A358" s="113">
        <v>106823</v>
      </c>
      <c r="B358" s="48" t="s">
        <v>1166</v>
      </c>
      <c r="C358" s="245" t="s">
        <v>1162</v>
      </c>
      <c r="D358" s="27" t="s">
        <v>779</v>
      </c>
      <c r="E358" s="50" t="s">
        <v>1167</v>
      </c>
      <c r="F358" s="37" t="s">
        <v>497</v>
      </c>
      <c r="G358" s="1128"/>
      <c r="H358" s="52">
        <v>1.9500000000000002</v>
      </c>
      <c r="I358" s="94" t="s">
        <v>33</v>
      </c>
      <c r="J358" s="77">
        <f t="shared" si="31"/>
        <v>0</v>
      </c>
      <c r="K358" s="78" t="s">
        <v>82</v>
      </c>
      <c r="L358" s="79">
        <v>0.3</v>
      </c>
      <c r="M358" s="100">
        <v>35</v>
      </c>
      <c r="N358" s="100">
        <v>11</v>
      </c>
      <c r="O358" s="100">
        <v>11</v>
      </c>
      <c r="P358" s="602">
        <v>4.2399999999999998E-3</v>
      </c>
      <c r="Q358" s="53" t="s">
        <v>1168</v>
      </c>
      <c r="R358" s="267">
        <v>39269097</v>
      </c>
      <c r="S358" s="282" t="s">
        <v>1169</v>
      </c>
    </row>
    <row r="359" spans="1:19" ht="39.950000000000003" customHeight="1" thickBot="1" x14ac:dyDescent="0.25">
      <c r="A359" s="217" t="s">
        <v>1170</v>
      </c>
      <c r="B359" s="218"/>
      <c r="C359" s="219"/>
      <c r="D359" s="219"/>
      <c r="E359" s="218"/>
      <c r="F359" s="220"/>
      <c r="G359" s="223"/>
      <c r="H359" s="723"/>
      <c r="I359" s="219"/>
      <c r="J359" s="219"/>
      <c r="K359" s="218"/>
      <c r="L359" s="219"/>
      <c r="M359" s="219"/>
      <c r="N359" s="219"/>
      <c r="O359" s="219"/>
      <c r="P359" s="601"/>
      <c r="Q359" s="220"/>
      <c r="R359" s="220"/>
      <c r="S359" s="312"/>
    </row>
    <row r="360" spans="1:19" ht="83.25" customHeight="1" x14ac:dyDescent="0.2">
      <c r="A360" s="107">
        <v>106308</v>
      </c>
      <c r="B360" s="85" t="s">
        <v>1171</v>
      </c>
      <c r="C360" s="74" t="s">
        <v>76</v>
      </c>
      <c r="D360" s="75" t="s">
        <v>735</v>
      </c>
      <c r="E360" s="115" t="s">
        <v>1172</v>
      </c>
      <c r="F360" s="37" t="s">
        <v>497</v>
      </c>
      <c r="G360" s="1128"/>
      <c r="H360" s="87">
        <v>40.5</v>
      </c>
      <c r="I360" s="88" t="s">
        <v>33</v>
      </c>
      <c r="J360" s="89">
        <f>IF(I360="USD",H360*G360,H360*G360*1.3)</f>
        <v>0</v>
      </c>
      <c r="K360" s="90" t="s">
        <v>82</v>
      </c>
      <c r="L360" s="347">
        <v>0.3</v>
      </c>
      <c r="M360" s="91">
        <v>6</v>
      </c>
      <c r="N360" s="91">
        <v>6</v>
      </c>
      <c r="O360" s="91">
        <v>12</v>
      </c>
      <c r="P360" s="537">
        <v>4.3199999999999998E-4</v>
      </c>
      <c r="Q360" s="116" t="s">
        <v>1173</v>
      </c>
      <c r="R360" s="101">
        <v>32041300</v>
      </c>
      <c r="S360" s="283" t="s">
        <v>1174</v>
      </c>
    </row>
    <row r="361" spans="1:19" ht="99" customHeight="1" x14ac:dyDescent="0.2">
      <c r="A361" s="109">
        <v>106309</v>
      </c>
      <c r="B361" s="36" t="s">
        <v>1175</v>
      </c>
      <c r="C361" s="37" t="s">
        <v>76</v>
      </c>
      <c r="D361" s="39" t="s">
        <v>735</v>
      </c>
      <c r="E361" s="57" t="s">
        <v>1176</v>
      </c>
      <c r="F361" s="74" t="s">
        <v>497</v>
      </c>
      <c r="G361" s="1128"/>
      <c r="H361" s="40">
        <v>131.6</v>
      </c>
      <c r="I361" s="58" t="s">
        <v>33</v>
      </c>
      <c r="J361" s="41">
        <f>IF(I361="USD",H361*G361,H361*G361*1.3)</f>
        <v>0</v>
      </c>
      <c r="K361" s="42" t="s">
        <v>664</v>
      </c>
      <c r="L361" s="45">
        <v>0.25</v>
      </c>
      <c r="M361" s="44">
        <v>6</v>
      </c>
      <c r="N361" s="44">
        <v>6</v>
      </c>
      <c r="O361" s="44">
        <v>12</v>
      </c>
      <c r="P361" s="505">
        <v>4.3199999999999998E-4</v>
      </c>
      <c r="Q361" s="46" t="s">
        <v>1177</v>
      </c>
      <c r="R361" s="81">
        <v>29419000</v>
      </c>
      <c r="S361" s="275" t="s">
        <v>1178</v>
      </c>
    </row>
    <row r="362" spans="1:19" ht="91.5" customHeight="1" x14ac:dyDescent="0.2">
      <c r="A362" s="109">
        <v>106310</v>
      </c>
      <c r="B362" s="36" t="s">
        <v>1179</v>
      </c>
      <c r="C362" s="110" t="s">
        <v>76</v>
      </c>
      <c r="D362" s="39" t="s">
        <v>735</v>
      </c>
      <c r="E362" s="57" t="s">
        <v>1180</v>
      </c>
      <c r="F362" s="37" t="s">
        <v>497</v>
      </c>
      <c r="G362" s="1128"/>
      <c r="H362" s="40">
        <v>140.1</v>
      </c>
      <c r="I362" s="58" t="s">
        <v>33</v>
      </c>
      <c r="J362" s="41">
        <f>IF(I362="USD",H362*G362,H362*G362*1.3)</f>
        <v>0</v>
      </c>
      <c r="K362" s="42" t="s">
        <v>82</v>
      </c>
      <c r="L362" s="45">
        <v>0.25</v>
      </c>
      <c r="M362" s="44">
        <v>6</v>
      </c>
      <c r="N362" s="44">
        <v>6</v>
      </c>
      <c r="O362" s="44">
        <v>12</v>
      </c>
      <c r="P362" s="505">
        <v>4.3199999999999998E-4</v>
      </c>
      <c r="Q362" s="46" t="s">
        <v>1181</v>
      </c>
      <c r="R362" s="81">
        <v>29221900</v>
      </c>
      <c r="S362" s="275" t="s">
        <v>1182</v>
      </c>
    </row>
    <row r="363" spans="1:19" s="939" customFormat="1" ht="95.25" thickBot="1" x14ac:dyDescent="0.25">
      <c r="A363" s="109">
        <v>106307</v>
      </c>
      <c r="B363" s="36" t="s">
        <v>1183</v>
      </c>
      <c r="C363" s="37" t="s">
        <v>76</v>
      </c>
      <c r="D363" s="39" t="s">
        <v>512</v>
      </c>
      <c r="E363" s="229" t="s">
        <v>1184</v>
      </c>
      <c r="F363" s="37" t="s">
        <v>497</v>
      </c>
      <c r="G363" s="550"/>
      <c r="H363" s="40">
        <v>12.5</v>
      </c>
      <c r="I363" s="58" t="s">
        <v>33</v>
      </c>
      <c r="J363" s="41">
        <f>IF(I363="USD",H363*G363,H363*G363*1.3)</f>
        <v>0</v>
      </c>
      <c r="K363" s="42" t="s">
        <v>82</v>
      </c>
      <c r="L363" s="45">
        <v>0.4</v>
      </c>
      <c r="M363" s="44">
        <v>10</v>
      </c>
      <c r="N363" s="44">
        <v>10</v>
      </c>
      <c r="O363" s="44">
        <v>18</v>
      </c>
      <c r="P363" s="932">
        <v>1.8E-3</v>
      </c>
      <c r="Q363" s="46" t="s">
        <v>1185</v>
      </c>
      <c r="R363" s="950">
        <v>29309098</v>
      </c>
      <c r="S363" s="801" t="s">
        <v>1186</v>
      </c>
    </row>
    <row r="364" spans="1:19" ht="39.950000000000003" customHeight="1" thickBot="1" x14ac:dyDescent="0.25">
      <c r="A364" s="217" t="s">
        <v>1187</v>
      </c>
      <c r="B364" s="218"/>
      <c r="C364" s="219"/>
      <c r="D364" s="219"/>
      <c r="E364" s="218"/>
      <c r="F364" s="220"/>
      <c r="G364" s="223"/>
      <c r="H364" s="723"/>
      <c r="I364" s="219"/>
      <c r="J364" s="219"/>
      <c r="K364" s="218"/>
      <c r="L364" s="219"/>
      <c r="M364" s="219"/>
      <c r="N364" s="219"/>
      <c r="O364" s="219"/>
      <c r="P364" s="601"/>
      <c r="Q364" s="220"/>
      <c r="R364" s="220"/>
      <c r="S364" s="312"/>
    </row>
    <row r="365" spans="1:19" ht="63" x14ac:dyDescent="0.2">
      <c r="A365" s="109">
        <v>106584</v>
      </c>
      <c r="B365" s="36" t="s">
        <v>1188</v>
      </c>
      <c r="C365" s="37" t="s">
        <v>930</v>
      </c>
      <c r="D365" s="39" t="s">
        <v>270</v>
      </c>
      <c r="E365" s="13" t="s">
        <v>1189</v>
      </c>
      <c r="F365" s="37" t="s">
        <v>807</v>
      </c>
      <c r="G365" s="1128"/>
      <c r="H365" s="162">
        <v>94.5</v>
      </c>
      <c r="I365" s="39" t="s">
        <v>33</v>
      </c>
      <c r="J365" s="41">
        <f t="shared" ref="J365:J380" si="32">IF(I365="USD",H365*G365,H365*G365*1.3)</f>
        <v>0</v>
      </c>
      <c r="K365" s="42" t="s">
        <v>664</v>
      </c>
      <c r="L365" s="39">
        <v>0.16</v>
      </c>
      <c r="M365" s="45">
        <v>9.8000000000000007</v>
      </c>
      <c r="N365" s="45">
        <v>6.6</v>
      </c>
      <c r="O365" s="45">
        <v>6.6</v>
      </c>
      <c r="P365" s="505">
        <v>4.2999999999999999E-4</v>
      </c>
      <c r="Q365" s="46">
        <v>215348</v>
      </c>
      <c r="R365" s="81">
        <v>3822190090</v>
      </c>
      <c r="S365" s="276" t="s">
        <v>46</v>
      </c>
    </row>
    <row r="366" spans="1:19" ht="63" x14ac:dyDescent="0.2">
      <c r="A366" s="109">
        <v>106586</v>
      </c>
      <c r="B366" s="36" t="s">
        <v>1190</v>
      </c>
      <c r="C366" s="37" t="s">
        <v>930</v>
      </c>
      <c r="D366" s="75" t="s">
        <v>270</v>
      </c>
      <c r="E366" s="13" t="s">
        <v>1191</v>
      </c>
      <c r="F366" s="37" t="s">
        <v>807</v>
      </c>
      <c r="G366" s="1128"/>
      <c r="H366" s="162">
        <v>94.5</v>
      </c>
      <c r="I366" s="39" t="s">
        <v>33</v>
      </c>
      <c r="J366" s="41">
        <f t="shared" si="32"/>
        <v>0</v>
      </c>
      <c r="K366" s="42" t="s">
        <v>664</v>
      </c>
      <c r="L366" s="39">
        <v>0.16</v>
      </c>
      <c r="M366" s="45">
        <v>9.8000000000000007</v>
      </c>
      <c r="N366" s="45">
        <v>6.6</v>
      </c>
      <c r="O366" s="45">
        <v>6.6</v>
      </c>
      <c r="P366" s="505">
        <v>4.2999999999999999E-4</v>
      </c>
      <c r="Q366" s="46">
        <v>215350</v>
      </c>
      <c r="R366" s="81">
        <v>3822190090</v>
      </c>
      <c r="S366" s="276" t="s">
        <v>46</v>
      </c>
    </row>
    <row r="367" spans="1:19" ht="63" x14ac:dyDescent="0.2">
      <c r="A367" s="113">
        <v>106587</v>
      </c>
      <c r="B367" s="48" t="s">
        <v>1192</v>
      </c>
      <c r="C367" s="49" t="s">
        <v>930</v>
      </c>
      <c r="D367" s="75" t="s">
        <v>270</v>
      </c>
      <c r="E367" s="102" t="s">
        <v>1193</v>
      </c>
      <c r="F367" s="37" t="s">
        <v>807</v>
      </c>
      <c r="G367" s="1128"/>
      <c r="H367" s="162">
        <v>94.5</v>
      </c>
      <c r="I367" s="39" t="s">
        <v>33</v>
      </c>
      <c r="J367" s="41">
        <f t="shared" si="32"/>
        <v>0</v>
      </c>
      <c r="K367" s="78" t="s">
        <v>664</v>
      </c>
      <c r="L367" s="51">
        <v>0.16</v>
      </c>
      <c r="M367" s="140">
        <v>9.8000000000000007</v>
      </c>
      <c r="N367" s="140">
        <v>6.6</v>
      </c>
      <c r="O367" s="140">
        <v>6.6</v>
      </c>
      <c r="P367" s="602">
        <v>4.2999999999999999E-4</v>
      </c>
      <c r="Q367" s="46">
        <v>215351</v>
      </c>
      <c r="R367" s="81">
        <v>3822190090</v>
      </c>
      <c r="S367" s="276" t="s">
        <v>46</v>
      </c>
    </row>
    <row r="368" spans="1:19" ht="70.5" customHeight="1" x14ac:dyDescent="0.2">
      <c r="A368" s="109">
        <v>106588</v>
      </c>
      <c r="B368" s="36" t="s">
        <v>1194</v>
      </c>
      <c r="C368" s="37" t="s">
        <v>930</v>
      </c>
      <c r="D368" s="75" t="s">
        <v>270</v>
      </c>
      <c r="E368" s="13" t="s">
        <v>1195</v>
      </c>
      <c r="F368" s="37" t="s">
        <v>807</v>
      </c>
      <c r="G368" s="1128"/>
      <c r="H368" s="136">
        <v>94.5</v>
      </c>
      <c r="I368" s="39" t="s">
        <v>33</v>
      </c>
      <c r="J368" s="260">
        <f t="shared" si="32"/>
        <v>0</v>
      </c>
      <c r="K368" s="42" t="s">
        <v>664</v>
      </c>
      <c r="L368" s="39">
        <v>0.16</v>
      </c>
      <c r="M368" s="45">
        <v>9.8000000000000007</v>
      </c>
      <c r="N368" s="45">
        <v>6.6</v>
      </c>
      <c r="O368" s="796">
        <v>6.6</v>
      </c>
      <c r="P368" s="505">
        <v>4.2999999999999999E-4</v>
      </c>
      <c r="Q368" s="120">
        <v>215352</v>
      </c>
      <c r="R368" s="76">
        <v>3822190090</v>
      </c>
      <c r="S368" s="276" t="s">
        <v>46</v>
      </c>
    </row>
    <row r="369" spans="1:19" ht="91.5" customHeight="1" x14ac:dyDescent="0.2">
      <c r="A369" s="107">
        <v>106975</v>
      </c>
      <c r="B369" s="85" t="s">
        <v>1196</v>
      </c>
      <c r="C369" s="74" t="s">
        <v>930</v>
      </c>
      <c r="D369" s="74" t="s">
        <v>270</v>
      </c>
      <c r="E369" s="489" t="s">
        <v>1197</v>
      </c>
      <c r="F369" s="74" t="s">
        <v>807</v>
      </c>
      <c r="G369" s="1128"/>
      <c r="H369" s="795">
        <v>94.5</v>
      </c>
      <c r="I369" s="37" t="s">
        <v>33</v>
      </c>
      <c r="J369" s="260">
        <f t="shared" si="32"/>
        <v>0</v>
      </c>
      <c r="K369" s="117" t="s">
        <v>664</v>
      </c>
      <c r="L369" s="37">
        <v>0.115</v>
      </c>
      <c r="M369" s="492">
        <v>6.5</v>
      </c>
      <c r="N369" s="492">
        <v>9.6999999999999993</v>
      </c>
      <c r="O369" s="492">
        <v>6.5</v>
      </c>
      <c r="P369" s="784">
        <v>4.2999999999999999E-4</v>
      </c>
      <c r="Q369" s="183">
        <v>215404</v>
      </c>
      <c r="R369" s="152">
        <v>3822190090</v>
      </c>
      <c r="S369" s="276" t="s">
        <v>46</v>
      </c>
    </row>
    <row r="370" spans="1:19" ht="108.6" customHeight="1" x14ac:dyDescent="0.2">
      <c r="A370" s="107">
        <v>106976</v>
      </c>
      <c r="B370" s="85" t="s">
        <v>1198</v>
      </c>
      <c r="C370" s="74" t="s">
        <v>1125</v>
      </c>
      <c r="D370" s="74" t="s">
        <v>112</v>
      </c>
      <c r="E370" s="489" t="s">
        <v>1199</v>
      </c>
      <c r="F370" s="74" t="s">
        <v>807</v>
      </c>
      <c r="G370" s="1128"/>
      <c r="H370" s="795">
        <v>53.6</v>
      </c>
      <c r="I370" s="37" t="s">
        <v>33</v>
      </c>
      <c r="J370" s="260">
        <f t="shared" si="32"/>
        <v>0</v>
      </c>
      <c r="K370" s="117" t="s">
        <v>664</v>
      </c>
      <c r="L370" s="37">
        <v>0.03</v>
      </c>
      <c r="M370" s="492">
        <v>3.1</v>
      </c>
      <c r="N370" s="492">
        <v>6.5</v>
      </c>
      <c r="O370" s="492">
        <v>6.4</v>
      </c>
      <c r="P370" s="784">
        <v>1.2E-4</v>
      </c>
      <c r="Q370" s="183">
        <v>215449</v>
      </c>
      <c r="R370" s="152">
        <v>3822190090</v>
      </c>
      <c r="S370" s="276" t="s">
        <v>46</v>
      </c>
    </row>
    <row r="371" spans="1:19" ht="99" customHeight="1" x14ac:dyDescent="0.2">
      <c r="A371" s="107">
        <v>106977</v>
      </c>
      <c r="B371" s="85" t="s">
        <v>1200</v>
      </c>
      <c r="C371" s="74" t="s">
        <v>1125</v>
      </c>
      <c r="D371" s="74" t="s">
        <v>1201</v>
      </c>
      <c r="E371" s="489" t="s">
        <v>1202</v>
      </c>
      <c r="F371" s="74" t="s">
        <v>807</v>
      </c>
      <c r="G371" s="1128"/>
      <c r="H371" s="795">
        <v>29.6</v>
      </c>
      <c r="I371" s="37" t="s">
        <v>33</v>
      </c>
      <c r="J371" s="260">
        <f t="shared" si="32"/>
        <v>0</v>
      </c>
      <c r="K371" s="117" t="s">
        <v>82</v>
      </c>
      <c r="L371" s="37">
        <v>9.9199999999999997E-2</v>
      </c>
      <c r="M371" s="492">
        <v>6.5</v>
      </c>
      <c r="N371" s="492">
        <v>3.5</v>
      </c>
      <c r="O371" s="492">
        <v>6.5</v>
      </c>
      <c r="P371" s="784">
        <v>1.3999999999999999E-4</v>
      </c>
      <c r="Q371" s="183">
        <v>246017</v>
      </c>
      <c r="R371" s="152">
        <v>2930909899</v>
      </c>
      <c r="S371" s="276" t="s">
        <v>46</v>
      </c>
    </row>
    <row r="372" spans="1:19" ht="39.950000000000003" customHeight="1" x14ac:dyDescent="0.2">
      <c r="A372" s="109">
        <v>106560</v>
      </c>
      <c r="B372" s="36" t="s">
        <v>1203</v>
      </c>
      <c r="C372" s="37" t="s">
        <v>76</v>
      </c>
      <c r="D372" s="29" t="s">
        <v>735</v>
      </c>
      <c r="E372" s="13" t="s">
        <v>1204</v>
      </c>
      <c r="F372" s="37" t="s">
        <v>497</v>
      </c>
      <c r="G372" s="1128"/>
      <c r="H372" s="244">
        <v>43.75</v>
      </c>
      <c r="I372" s="29" t="s">
        <v>33</v>
      </c>
      <c r="J372" s="31">
        <f t="shared" si="32"/>
        <v>0</v>
      </c>
      <c r="K372" s="42" t="s">
        <v>82</v>
      </c>
      <c r="L372" s="39">
        <v>0.3</v>
      </c>
      <c r="M372" s="39">
        <v>6</v>
      </c>
      <c r="N372" s="39">
        <v>6</v>
      </c>
      <c r="O372" s="39">
        <v>12</v>
      </c>
      <c r="P372" s="505">
        <v>4.3199999999999998E-4</v>
      </c>
      <c r="Q372" s="34" t="s">
        <v>1205</v>
      </c>
      <c r="R372" s="243">
        <v>29419000</v>
      </c>
      <c r="S372" s="275" t="s">
        <v>1206</v>
      </c>
    </row>
    <row r="373" spans="1:19" ht="117.95" customHeight="1" x14ac:dyDescent="0.2">
      <c r="A373" s="109">
        <v>106653</v>
      </c>
      <c r="B373" s="36" t="s">
        <v>1207</v>
      </c>
      <c r="C373" s="37" t="s">
        <v>76</v>
      </c>
      <c r="D373" s="39" t="s">
        <v>735</v>
      </c>
      <c r="E373" s="57" t="s">
        <v>1208</v>
      </c>
      <c r="F373" s="37" t="s">
        <v>497</v>
      </c>
      <c r="G373" s="1128"/>
      <c r="H373" s="82">
        <v>516.95000000000005</v>
      </c>
      <c r="I373" s="58" t="s">
        <v>33</v>
      </c>
      <c r="J373" s="41">
        <f t="shared" si="32"/>
        <v>0</v>
      </c>
      <c r="K373" s="42" t="s">
        <v>664</v>
      </c>
      <c r="L373" s="45">
        <v>0.4</v>
      </c>
      <c r="M373" s="39">
        <v>6</v>
      </c>
      <c r="N373" s="39">
        <v>6</v>
      </c>
      <c r="O373" s="39">
        <v>12</v>
      </c>
      <c r="P373" s="932">
        <v>4.3199999999999998E-4</v>
      </c>
      <c r="Q373" s="46" t="s">
        <v>1209</v>
      </c>
      <c r="R373" s="81">
        <v>29419000</v>
      </c>
      <c r="S373" s="943" t="s">
        <v>46</v>
      </c>
    </row>
    <row r="374" spans="1:19" ht="39.950000000000003" customHeight="1" x14ac:dyDescent="0.2">
      <c r="A374" s="113">
        <v>106654</v>
      </c>
      <c r="B374" s="48" t="s">
        <v>1210</v>
      </c>
      <c r="C374" s="49" t="s">
        <v>76</v>
      </c>
      <c r="D374" s="39" t="s">
        <v>735</v>
      </c>
      <c r="E374" s="54" t="s">
        <v>1211</v>
      </c>
      <c r="F374" s="37" t="s">
        <v>497</v>
      </c>
      <c r="G374" s="1128"/>
      <c r="H374" s="201">
        <v>111.30000000000001</v>
      </c>
      <c r="I374" s="94" t="s">
        <v>33</v>
      </c>
      <c r="J374" s="77">
        <f t="shared" si="32"/>
        <v>0</v>
      </c>
      <c r="K374" s="42" t="s">
        <v>259</v>
      </c>
      <c r="L374" s="45">
        <v>0.3</v>
      </c>
      <c r="M374" s="39">
        <v>6</v>
      </c>
      <c r="N374" s="39">
        <v>6</v>
      </c>
      <c r="O374" s="39">
        <v>12</v>
      </c>
      <c r="P374" s="505">
        <v>4.3199999999999998E-4</v>
      </c>
      <c r="Q374" s="53" t="s">
        <v>1212</v>
      </c>
      <c r="R374" s="267">
        <v>29419000</v>
      </c>
      <c r="S374" s="275" t="s">
        <v>1213</v>
      </c>
    </row>
    <row r="375" spans="1:19" ht="39.950000000000003" customHeight="1" x14ac:dyDescent="0.2">
      <c r="A375" s="113">
        <v>106318</v>
      </c>
      <c r="B375" s="48" t="s">
        <v>1214</v>
      </c>
      <c r="C375" s="37" t="s">
        <v>76</v>
      </c>
      <c r="D375" s="74" t="s">
        <v>735</v>
      </c>
      <c r="E375" s="54" t="s">
        <v>1215</v>
      </c>
      <c r="F375" s="27" t="s">
        <v>497</v>
      </c>
      <c r="G375" s="1128"/>
      <c r="H375" s="201">
        <v>651.80000000000007</v>
      </c>
      <c r="I375" s="94" t="s">
        <v>33</v>
      </c>
      <c r="J375" s="77">
        <f t="shared" si="32"/>
        <v>0</v>
      </c>
      <c r="K375" s="42" t="s">
        <v>664</v>
      </c>
      <c r="L375" s="43">
        <v>0.4</v>
      </c>
      <c r="M375" s="44">
        <v>6</v>
      </c>
      <c r="N375" s="44">
        <v>6</v>
      </c>
      <c r="O375" s="44">
        <v>12</v>
      </c>
      <c r="P375" s="505">
        <v>4.3199999999999998E-4</v>
      </c>
      <c r="Q375" s="53" t="s">
        <v>1216</v>
      </c>
      <c r="R375" s="267">
        <v>29419000</v>
      </c>
      <c r="S375" s="275" t="s">
        <v>1217</v>
      </c>
    </row>
    <row r="376" spans="1:19" ht="39.950000000000003" customHeight="1" x14ac:dyDescent="0.2">
      <c r="A376" s="109">
        <v>106313</v>
      </c>
      <c r="B376" s="36" t="s">
        <v>1218</v>
      </c>
      <c r="C376" s="49" t="s">
        <v>76</v>
      </c>
      <c r="D376" s="124" t="s">
        <v>735</v>
      </c>
      <c r="E376" s="57" t="s">
        <v>1219</v>
      </c>
      <c r="F376" s="37" t="s">
        <v>497</v>
      </c>
      <c r="G376" s="1128"/>
      <c r="H376" s="82">
        <v>295.15000000000003</v>
      </c>
      <c r="I376" s="58" t="s">
        <v>33</v>
      </c>
      <c r="J376" s="41">
        <f t="shared" si="32"/>
        <v>0</v>
      </c>
      <c r="K376" s="42" t="s">
        <v>664</v>
      </c>
      <c r="L376" s="43">
        <v>0.4</v>
      </c>
      <c r="M376" s="44">
        <v>6</v>
      </c>
      <c r="N376" s="44">
        <v>6</v>
      </c>
      <c r="O376" s="45">
        <v>12</v>
      </c>
      <c r="P376" s="505">
        <v>4.3199999999999998E-4</v>
      </c>
      <c r="Q376" s="46" t="s">
        <v>1220</v>
      </c>
      <c r="R376" s="81">
        <v>29419000</v>
      </c>
      <c r="S376" s="275" t="s">
        <v>1221</v>
      </c>
    </row>
    <row r="377" spans="1:19" ht="39.950000000000003" customHeight="1" x14ac:dyDescent="0.2">
      <c r="A377" s="109">
        <v>106316</v>
      </c>
      <c r="B377" s="36" t="s">
        <v>1222</v>
      </c>
      <c r="C377" s="37" t="s">
        <v>76</v>
      </c>
      <c r="D377" s="39" t="s">
        <v>735</v>
      </c>
      <c r="E377" s="57" t="s">
        <v>1223</v>
      </c>
      <c r="F377" s="74" t="s">
        <v>497</v>
      </c>
      <c r="G377" s="1128"/>
      <c r="H377" s="82">
        <v>135.20000000000002</v>
      </c>
      <c r="I377" s="58" t="s">
        <v>33</v>
      </c>
      <c r="J377" s="41">
        <f t="shared" si="32"/>
        <v>0</v>
      </c>
      <c r="K377" s="42" t="s">
        <v>664</v>
      </c>
      <c r="L377" s="43">
        <v>0.4</v>
      </c>
      <c r="M377" s="44">
        <v>6</v>
      </c>
      <c r="N377" s="44">
        <v>6</v>
      </c>
      <c r="O377" s="44">
        <v>12</v>
      </c>
      <c r="P377" s="505">
        <v>4.3199999999999998E-4</v>
      </c>
      <c r="Q377" s="46" t="s">
        <v>1224</v>
      </c>
      <c r="R377" s="81">
        <v>29333999</v>
      </c>
      <c r="S377" s="275" t="s">
        <v>1225</v>
      </c>
    </row>
    <row r="378" spans="1:19" ht="39.950000000000003" customHeight="1" x14ac:dyDescent="0.2">
      <c r="A378" s="109">
        <v>106315</v>
      </c>
      <c r="B378" s="55" t="s">
        <v>1226</v>
      </c>
      <c r="C378" s="37" t="s">
        <v>76</v>
      </c>
      <c r="D378" s="39" t="s">
        <v>735</v>
      </c>
      <c r="E378" s="57" t="s">
        <v>1227</v>
      </c>
      <c r="F378" s="74" t="s">
        <v>497</v>
      </c>
      <c r="G378" s="1128"/>
      <c r="H378" s="82">
        <v>165.9</v>
      </c>
      <c r="I378" s="58" t="s">
        <v>33</v>
      </c>
      <c r="J378" s="41">
        <f t="shared" si="32"/>
        <v>0</v>
      </c>
      <c r="K378" s="42" t="s">
        <v>664</v>
      </c>
      <c r="L378" s="43">
        <v>0.4</v>
      </c>
      <c r="M378" s="45">
        <v>6</v>
      </c>
      <c r="N378" s="45">
        <v>6</v>
      </c>
      <c r="O378" s="44">
        <v>12</v>
      </c>
      <c r="P378" s="505">
        <v>4.3199999999999998E-4</v>
      </c>
      <c r="Q378" s="46" t="s">
        <v>1228</v>
      </c>
      <c r="R378" s="81">
        <v>29333999</v>
      </c>
      <c r="S378" s="275" t="s">
        <v>1229</v>
      </c>
    </row>
    <row r="379" spans="1:19" ht="39.950000000000003" customHeight="1" x14ac:dyDescent="0.2">
      <c r="A379" s="109">
        <v>106317</v>
      </c>
      <c r="B379" s="36" t="s">
        <v>1230</v>
      </c>
      <c r="C379" s="37" t="s">
        <v>76</v>
      </c>
      <c r="D379" s="39" t="s">
        <v>735</v>
      </c>
      <c r="E379" s="57" t="s">
        <v>1231</v>
      </c>
      <c r="F379" s="74" t="s">
        <v>497</v>
      </c>
      <c r="G379" s="1128"/>
      <c r="H379" s="82">
        <v>171.4</v>
      </c>
      <c r="I379" s="58" t="s">
        <v>33</v>
      </c>
      <c r="J379" s="41">
        <f t="shared" si="32"/>
        <v>0</v>
      </c>
      <c r="K379" s="42" t="s">
        <v>664</v>
      </c>
      <c r="L379" s="43">
        <v>0.25</v>
      </c>
      <c r="M379" s="44">
        <v>6</v>
      </c>
      <c r="N379" s="44">
        <v>6</v>
      </c>
      <c r="O379" s="45">
        <v>12</v>
      </c>
      <c r="P379" s="505">
        <v>4.3199999999999998E-4</v>
      </c>
      <c r="Q379" s="46" t="s">
        <v>1232</v>
      </c>
      <c r="R379" s="81">
        <v>29419000</v>
      </c>
      <c r="S379" s="275" t="s">
        <v>1233</v>
      </c>
    </row>
    <row r="380" spans="1:19" ht="39.950000000000003" customHeight="1" thickBot="1" x14ac:dyDescent="0.25">
      <c r="A380" s="113">
        <v>106319</v>
      </c>
      <c r="B380" s="48" t="s">
        <v>1234</v>
      </c>
      <c r="C380" s="49" t="s">
        <v>76</v>
      </c>
      <c r="D380" s="51" t="s">
        <v>735</v>
      </c>
      <c r="E380" s="54" t="s">
        <v>1235</v>
      </c>
      <c r="F380" s="27" t="s">
        <v>497</v>
      </c>
      <c r="G380" s="1128"/>
      <c r="H380" s="201">
        <v>274.60000000000002</v>
      </c>
      <c r="I380" s="94" t="s">
        <v>33</v>
      </c>
      <c r="J380" s="77">
        <f t="shared" si="32"/>
        <v>0</v>
      </c>
      <c r="K380" s="78" t="s">
        <v>664</v>
      </c>
      <c r="L380" s="79">
        <v>0.3</v>
      </c>
      <c r="M380" s="140">
        <v>6</v>
      </c>
      <c r="N380" s="140">
        <v>6</v>
      </c>
      <c r="O380" s="100">
        <v>12</v>
      </c>
      <c r="P380" s="602">
        <v>4.3199999999999998E-4</v>
      </c>
      <c r="Q380" s="53" t="s">
        <v>1236</v>
      </c>
      <c r="R380" s="267">
        <v>29419000</v>
      </c>
      <c r="S380" s="282" t="s">
        <v>1237</v>
      </c>
    </row>
    <row r="381" spans="1:19" s="25" customFormat="1" ht="45" customHeight="1" thickBot="1" x14ac:dyDescent="0.25">
      <c r="A381" s="334" t="s">
        <v>1238</v>
      </c>
      <c r="B381" s="335"/>
      <c r="C381" s="335"/>
      <c r="D381" s="335"/>
      <c r="E381" s="335"/>
      <c r="F381" s="335"/>
      <c r="G381" s="336"/>
      <c r="H381" s="728"/>
      <c r="I381" s="335"/>
      <c r="J381" s="335"/>
      <c r="K381" s="335"/>
      <c r="L381" s="338"/>
      <c r="M381" s="338"/>
      <c r="N381" s="338"/>
      <c r="O381" s="338"/>
      <c r="P381" s="622"/>
      <c r="Q381" s="335"/>
      <c r="R381" s="335"/>
      <c r="S381" s="339"/>
    </row>
    <row r="382" spans="1:19" ht="39.950000000000003" customHeight="1" thickBot="1" x14ac:dyDescent="0.25">
      <c r="A382" s="217" t="s">
        <v>1239</v>
      </c>
      <c r="B382" s="218"/>
      <c r="C382" s="219"/>
      <c r="D382" s="219"/>
      <c r="E382" s="218"/>
      <c r="F382" s="220"/>
      <c r="G382" s="223"/>
      <c r="H382" s="723"/>
      <c r="I382" s="219"/>
      <c r="J382" s="219"/>
      <c r="K382" s="218"/>
      <c r="L382" s="219"/>
      <c r="M382" s="219"/>
      <c r="N382" s="219"/>
      <c r="O382" s="219"/>
      <c r="P382" s="601"/>
      <c r="Q382" s="220"/>
      <c r="R382" s="220"/>
      <c r="S382" s="312"/>
    </row>
    <row r="383" spans="1:19" ht="245.25" customHeight="1" x14ac:dyDescent="0.2">
      <c r="A383" s="107">
        <v>106611</v>
      </c>
      <c r="B383" s="85" t="s">
        <v>1240</v>
      </c>
      <c r="C383" s="74" t="s">
        <v>1241</v>
      </c>
      <c r="D383" s="75" t="s">
        <v>1242</v>
      </c>
      <c r="E383" s="583" t="s">
        <v>1243</v>
      </c>
      <c r="F383" s="584" t="s">
        <v>1244</v>
      </c>
      <c r="G383" s="1128"/>
      <c r="H383" s="146">
        <v>100</v>
      </c>
      <c r="I383" s="75" t="s">
        <v>33</v>
      </c>
      <c r="J383" s="89">
        <f>IF(I383="USD",H383*G383,H383*G383*1.3)</f>
        <v>0</v>
      </c>
      <c r="K383" s="90" t="s">
        <v>82</v>
      </c>
      <c r="L383" s="147">
        <v>0.78</v>
      </c>
      <c r="M383" s="147">
        <v>17.399999999999999</v>
      </c>
      <c r="N383" s="147">
        <v>13</v>
      </c>
      <c r="O383" s="147">
        <v>13.4</v>
      </c>
      <c r="P383" s="537">
        <v>3.0000000000000001E-3</v>
      </c>
      <c r="Q383" s="116" t="s">
        <v>1245</v>
      </c>
      <c r="R383" s="101">
        <v>38221900</v>
      </c>
      <c r="S383" s="283" t="s">
        <v>1246</v>
      </c>
    </row>
    <row r="384" spans="1:19" ht="243" customHeight="1" x14ac:dyDescent="0.2">
      <c r="A384" s="109">
        <v>106953</v>
      </c>
      <c r="B384" s="36" t="s">
        <v>1247</v>
      </c>
      <c r="C384" s="37" t="s">
        <v>1248</v>
      </c>
      <c r="D384" s="39" t="s">
        <v>1242</v>
      </c>
      <c r="E384" s="504" t="s">
        <v>1243</v>
      </c>
      <c r="F384" s="494" t="s">
        <v>1244</v>
      </c>
      <c r="G384" s="1128"/>
      <c r="H384" s="151">
        <v>12</v>
      </c>
      <c r="I384" s="39" t="s">
        <v>33</v>
      </c>
      <c r="J384" s="41">
        <f>IF(I384="USD",H384*G384,H384*G384*1.3)</f>
        <v>0</v>
      </c>
      <c r="K384" s="42" t="s">
        <v>82</v>
      </c>
      <c r="L384" s="56">
        <v>0.1</v>
      </c>
      <c r="M384" s="56">
        <v>12.5</v>
      </c>
      <c r="N384" s="56">
        <v>7</v>
      </c>
      <c r="O384" s="56">
        <v>4.5</v>
      </c>
      <c r="P384" s="505">
        <v>3.9375E-4</v>
      </c>
      <c r="Q384" s="53" t="s">
        <v>1249</v>
      </c>
      <c r="R384" s="81">
        <v>38221900</v>
      </c>
      <c r="S384" s="283" t="s">
        <v>1246</v>
      </c>
    </row>
    <row r="385" spans="1:19" ht="98.25" customHeight="1" thickBot="1" x14ac:dyDescent="0.25">
      <c r="A385" s="497">
        <v>106612</v>
      </c>
      <c r="B385" s="98" t="s">
        <v>1250</v>
      </c>
      <c r="C385" s="59" t="s">
        <v>76</v>
      </c>
      <c r="D385" s="60" t="s">
        <v>1251</v>
      </c>
      <c r="E385" s="436" t="s">
        <v>1252</v>
      </c>
      <c r="F385" s="582" t="s">
        <v>1244</v>
      </c>
      <c r="G385" s="1128"/>
      <c r="H385" s="151">
        <v>8</v>
      </c>
      <c r="I385" s="51" t="s">
        <v>33</v>
      </c>
      <c r="J385" s="77">
        <f>IF(I385="USD",H385*G385,H385*G385*1.3)</f>
        <v>0</v>
      </c>
      <c r="K385" s="78" t="s">
        <v>82</v>
      </c>
      <c r="L385" s="103">
        <v>0.08</v>
      </c>
      <c r="M385" s="103">
        <v>8</v>
      </c>
      <c r="N385" s="103">
        <v>4</v>
      </c>
      <c r="O385" s="103">
        <v>10.3</v>
      </c>
      <c r="P385" s="602">
        <v>2.9999999999999997E-4</v>
      </c>
      <c r="Q385" s="53" t="s">
        <v>1253</v>
      </c>
      <c r="R385" s="267">
        <v>38221900</v>
      </c>
      <c r="S385" s="282" t="s">
        <v>1246</v>
      </c>
    </row>
    <row r="386" spans="1:19" s="25" customFormat="1" ht="35.1" customHeight="1" thickBot="1" x14ac:dyDescent="0.25">
      <c r="A386" s="328" t="s">
        <v>1254</v>
      </c>
      <c r="B386" s="329"/>
      <c r="C386" s="329"/>
      <c r="D386" s="329"/>
      <c r="E386" s="329"/>
      <c r="F386" s="329"/>
      <c r="G386" s="330"/>
      <c r="H386" s="730"/>
      <c r="I386" s="329"/>
      <c r="J386" s="329"/>
      <c r="K386" s="329"/>
      <c r="L386" s="332"/>
      <c r="M386" s="332"/>
      <c r="N386" s="332"/>
      <c r="O386" s="332"/>
      <c r="P386" s="627"/>
      <c r="Q386" s="329"/>
      <c r="R386" s="329"/>
      <c r="S386" s="333"/>
    </row>
    <row r="387" spans="1:19" s="25" customFormat="1" ht="35.1" customHeight="1" thickBot="1" x14ac:dyDescent="0.25">
      <c r="A387" s="334" t="s">
        <v>1255</v>
      </c>
      <c r="B387" s="335"/>
      <c r="C387" s="335"/>
      <c r="D387" s="335"/>
      <c r="E387" s="335"/>
      <c r="F387" s="335"/>
      <c r="G387" s="336"/>
      <c r="H387" s="728"/>
      <c r="I387" s="335"/>
      <c r="J387" s="335"/>
      <c r="K387" s="335"/>
      <c r="L387" s="338"/>
      <c r="M387" s="338"/>
      <c r="N387" s="338"/>
      <c r="O387" s="338"/>
      <c r="P387" s="622"/>
      <c r="Q387" s="335"/>
      <c r="R387" s="335"/>
      <c r="S387" s="339"/>
    </row>
    <row r="388" spans="1:19" ht="39.950000000000003" customHeight="1" thickBot="1" x14ac:dyDescent="0.25">
      <c r="A388" s="241" t="s">
        <v>1256</v>
      </c>
      <c r="B388" s="376"/>
      <c r="C388" s="219"/>
      <c r="D388" s="219"/>
      <c r="E388" s="218"/>
      <c r="F388" s="377"/>
      <c r="G388" s="223"/>
      <c r="H388" s="723"/>
      <c r="I388" s="219"/>
      <c r="J388" s="219"/>
      <c r="K388" s="218"/>
      <c r="L388" s="219"/>
      <c r="M388" s="219"/>
      <c r="N388" s="219"/>
      <c r="O388" s="219"/>
      <c r="P388" s="601"/>
      <c r="Q388" s="220"/>
      <c r="R388" s="220"/>
      <c r="S388" s="312"/>
    </row>
    <row r="389" spans="1:19" ht="188.1" customHeight="1" x14ac:dyDescent="0.2">
      <c r="A389" s="421">
        <v>106671</v>
      </c>
      <c r="B389" s="928" t="s">
        <v>1257</v>
      </c>
      <c r="C389" s="67" t="s">
        <v>1258</v>
      </c>
      <c r="D389" s="68" t="s">
        <v>1201</v>
      </c>
      <c r="E389" s="928" t="s">
        <v>1259</v>
      </c>
      <c r="F389" s="496" t="s">
        <v>1260</v>
      </c>
      <c r="G389" s="929"/>
      <c r="H389" s="69">
        <v>195</v>
      </c>
      <c r="I389" s="86" t="s">
        <v>33</v>
      </c>
      <c r="J389" s="70">
        <f t="shared" ref="J389:J399" si="33">IF(I389="USD",H389*G389,H389*G389*1.3)</f>
        <v>0</v>
      </c>
      <c r="K389" s="32" t="s">
        <v>1261</v>
      </c>
      <c r="L389" s="942">
        <v>4</v>
      </c>
      <c r="M389" s="942">
        <v>42</v>
      </c>
      <c r="N389" s="942">
        <v>35</v>
      </c>
      <c r="O389" s="480">
        <v>29</v>
      </c>
      <c r="P389" s="984">
        <v>3.0000000000000001E-3</v>
      </c>
      <c r="Q389" s="363">
        <v>622120</v>
      </c>
      <c r="R389" s="985">
        <v>38221900</v>
      </c>
      <c r="S389" s="986" t="s">
        <v>1262</v>
      </c>
    </row>
    <row r="390" spans="1:19" ht="180.95" customHeight="1" x14ac:dyDescent="0.2">
      <c r="A390" s="109">
        <v>106672</v>
      </c>
      <c r="B390" s="13" t="s">
        <v>1263</v>
      </c>
      <c r="C390" s="37" t="s">
        <v>1264</v>
      </c>
      <c r="D390" s="930" t="s">
        <v>1201</v>
      </c>
      <c r="E390" s="13" t="s">
        <v>1265</v>
      </c>
      <c r="F390" s="494" t="s">
        <v>1260</v>
      </c>
      <c r="G390" s="931"/>
      <c r="H390" s="40">
        <v>1900</v>
      </c>
      <c r="I390" s="58" t="s">
        <v>33</v>
      </c>
      <c r="J390" s="41">
        <f t="shared" si="33"/>
        <v>0</v>
      </c>
      <c r="K390" s="42" t="s">
        <v>1261</v>
      </c>
      <c r="L390" s="480">
        <v>11</v>
      </c>
      <c r="M390" s="480">
        <v>48</v>
      </c>
      <c r="N390" s="480">
        <v>42</v>
      </c>
      <c r="O390" s="480">
        <v>36</v>
      </c>
      <c r="P390" s="984">
        <v>2.1000000000000001E-2</v>
      </c>
      <c r="Q390" s="120">
        <v>622822</v>
      </c>
      <c r="R390" s="941">
        <v>38221900</v>
      </c>
      <c r="S390" s="528" t="s">
        <v>1262</v>
      </c>
    </row>
    <row r="391" spans="1:19" ht="116.1" customHeight="1" x14ac:dyDescent="0.2">
      <c r="A391" s="109">
        <v>106673</v>
      </c>
      <c r="B391" s="287" t="s">
        <v>1266</v>
      </c>
      <c r="C391" s="37" t="s">
        <v>1267</v>
      </c>
      <c r="D391" s="930" t="s">
        <v>77</v>
      </c>
      <c r="E391" s="13" t="s">
        <v>1268</v>
      </c>
      <c r="F391" s="494" t="s">
        <v>1260</v>
      </c>
      <c r="G391" s="931"/>
      <c r="H391" s="40">
        <v>477</v>
      </c>
      <c r="I391" s="58" t="s">
        <v>33</v>
      </c>
      <c r="J391" s="41">
        <f t="shared" si="33"/>
        <v>0</v>
      </c>
      <c r="K391" s="78" t="s">
        <v>52</v>
      </c>
      <c r="L391" s="95">
        <v>0.4</v>
      </c>
      <c r="M391" s="95">
        <v>19</v>
      </c>
      <c r="N391" s="95">
        <v>19</v>
      </c>
      <c r="O391" s="95">
        <v>17</v>
      </c>
      <c r="P391" s="238">
        <v>6.4999999999999997E-3</v>
      </c>
      <c r="Q391" s="120">
        <v>622526</v>
      </c>
      <c r="R391" s="37">
        <v>38221900</v>
      </c>
      <c r="S391" s="528" t="s">
        <v>1269</v>
      </c>
    </row>
    <row r="392" spans="1:19" ht="117.6" customHeight="1" x14ac:dyDescent="0.2">
      <c r="A392" s="109">
        <v>106674</v>
      </c>
      <c r="B392" s="13" t="s">
        <v>1270</v>
      </c>
      <c r="C392" s="37" t="s">
        <v>1267</v>
      </c>
      <c r="D392" s="930" t="s">
        <v>77</v>
      </c>
      <c r="E392" s="13" t="s">
        <v>1271</v>
      </c>
      <c r="F392" s="494" t="s">
        <v>1260</v>
      </c>
      <c r="G392" s="931"/>
      <c r="H392" s="40">
        <v>477</v>
      </c>
      <c r="I392" s="58" t="s">
        <v>33</v>
      </c>
      <c r="J392" s="41">
        <f t="shared" si="33"/>
        <v>0</v>
      </c>
      <c r="K392" s="78" t="s">
        <v>52</v>
      </c>
      <c r="L392" s="95">
        <v>0.4</v>
      </c>
      <c r="M392" s="95">
        <v>17</v>
      </c>
      <c r="N392" s="95">
        <v>15</v>
      </c>
      <c r="O392" s="95">
        <v>19</v>
      </c>
      <c r="P392" s="238">
        <v>6.4999999999999997E-3</v>
      </c>
      <c r="Q392" s="120">
        <v>623526</v>
      </c>
      <c r="R392" s="37">
        <v>38221900</v>
      </c>
      <c r="S392" s="528" t="s">
        <v>1272</v>
      </c>
    </row>
    <row r="393" spans="1:19" ht="136.5" customHeight="1" x14ac:dyDescent="0.2">
      <c r="A393" s="109">
        <v>106675</v>
      </c>
      <c r="B393" s="13" t="s">
        <v>1273</v>
      </c>
      <c r="C393" s="37" t="s">
        <v>1274</v>
      </c>
      <c r="D393" s="930" t="s">
        <v>77</v>
      </c>
      <c r="E393" s="13" t="s">
        <v>1275</v>
      </c>
      <c r="F393" s="494" t="s">
        <v>1260</v>
      </c>
      <c r="G393" s="931"/>
      <c r="H393" s="40">
        <v>95.4</v>
      </c>
      <c r="I393" s="58" t="s">
        <v>33</v>
      </c>
      <c r="J393" s="41">
        <f t="shared" si="33"/>
        <v>0</v>
      </c>
      <c r="K393" s="78" t="s">
        <v>52</v>
      </c>
      <c r="L393" s="95">
        <v>0.13</v>
      </c>
      <c r="M393" s="95">
        <v>9</v>
      </c>
      <c r="N393" s="95">
        <v>3</v>
      </c>
      <c r="O393" s="95">
        <v>1</v>
      </c>
      <c r="P393" s="238">
        <v>3.2000000000000002E-3</v>
      </c>
      <c r="Q393" s="120">
        <v>622222</v>
      </c>
      <c r="R393" s="37">
        <v>38221900</v>
      </c>
      <c r="S393" s="528" t="s">
        <v>1272</v>
      </c>
    </row>
    <row r="394" spans="1:19" ht="135.6" customHeight="1" x14ac:dyDescent="0.2">
      <c r="A394" s="109">
        <v>106676</v>
      </c>
      <c r="B394" s="13" t="s">
        <v>1276</v>
      </c>
      <c r="C394" s="37" t="s">
        <v>1277</v>
      </c>
      <c r="D394" s="930" t="s">
        <v>77</v>
      </c>
      <c r="E394" s="13" t="s">
        <v>1278</v>
      </c>
      <c r="F394" s="494" t="s">
        <v>1260</v>
      </c>
      <c r="G394" s="933"/>
      <c r="H394" s="40">
        <v>95.4</v>
      </c>
      <c r="I394" s="58" t="s">
        <v>33</v>
      </c>
      <c r="J394" s="41">
        <f t="shared" si="33"/>
        <v>0</v>
      </c>
      <c r="K394" s="78" t="s">
        <v>52</v>
      </c>
      <c r="L394" s="95">
        <v>0.5</v>
      </c>
      <c r="M394" s="95">
        <v>19</v>
      </c>
      <c r="N394" s="95">
        <v>19</v>
      </c>
      <c r="O394" s="95">
        <v>18</v>
      </c>
      <c r="P394" s="238">
        <v>3.2000000000000002E-3</v>
      </c>
      <c r="Q394" s="120">
        <v>623222</v>
      </c>
      <c r="R394" s="37">
        <v>30021500</v>
      </c>
      <c r="S394" s="989" t="s">
        <v>1272</v>
      </c>
    </row>
    <row r="395" spans="1:19" ht="165.75" customHeight="1" x14ac:dyDescent="0.2">
      <c r="A395" s="118">
        <v>106990</v>
      </c>
      <c r="B395" s="230" t="s">
        <v>1279</v>
      </c>
      <c r="C395" s="990" t="s">
        <v>1280</v>
      </c>
      <c r="D395" s="990" t="s">
        <v>77</v>
      </c>
      <c r="E395" s="988" t="s">
        <v>1281</v>
      </c>
      <c r="F395" s="807" t="s">
        <v>1282</v>
      </c>
      <c r="G395" s="983"/>
      <c r="H395" s="87">
        <v>280</v>
      </c>
      <c r="I395" s="58" t="s">
        <v>33</v>
      </c>
      <c r="J395" s="41">
        <f t="shared" ref="J395" si="34">IF(I395="USD",H395*G395,H395*G395*1.3)</f>
        <v>0</v>
      </c>
      <c r="K395" s="42" t="s">
        <v>664</v>
      </c>
      <c r="L395" s="991">
        <v>0.45</v>
      </c>
      <c r="M395" s="991">
        <v>23.5</v>
      </c>
      <c r="N395" s="991">
        <v>14</v>
      </c>
      <c r="O395" s="991">
        <v>10.5</v>
      </c>
      <c r="P395" s="992">
        <v>3.5000000000000001E-3</v>
      </c>
      <c r="Q395" s="993" t="s">
        <v>1283</v>
      </c>
      <c r="R395" s="994">
        <v>3822190090</v>
      </c>
      <c r="S395" s="995" t="s">
        <v>1284</v>
      </c>
    </row>
    <row r="396" spans="1:19" ht="90" customHeight="1" x14ac:dyDescent="0.2">
      <c r="A396" s="109">
        <v>106986</v>
      </c>
      <c r="B396" s="229" t="s">
        <v>1285</v>
      </c>
      <c r="C396" s="971" t="s">
        <v>1286</v>
      </c>
      <c r="D396" s="971" t="s">
        <v>872</v>
      </c>
      <c r="E396" s="13" t="s">
        <v>1287</v>
      </c>
      <c r="F396" s="494" t="s">
        <v>1288</v>
      </c>
      <c r="G396" s="983"/>
      <c r="H396" s="87">
        <v>308</v>
      </c>
      <c r="I396" s="58" t="s">
        <v>33</v>
      </c>
      <c r="J396" s="41">
        <f t="shared" ref="J396" si="35">IF(I396="USD",H396*G396,H396*G396*1.3)</f>
        <v>0</v>
      </c>
      <c r="K396" s="42" t="s">
        <v>664</v>
      </c>
      <c r="L396" s="991">
        <v>0.56000000000000005</v>
      </c>
      <c r="M396" s="991">
        <v>10</v>
      </c>
      <c r="N396" s="991">
        <v>23</v>
      </c>
      <c r="O396" s="991">
        <v>13</v>
      </c>
      <c r="P396" s="992">
        <v>0.63</v>
      </c>
      <c r="Q396" s="993" t="s">
        <v>1289</v>
      </c>
      <c r="R396" s="994">
        <v>3822.19</v>
      </c>
      <c r="S396" s="526" t="s">
        <v>1290</v>
      </c>
    </row>
    <row r="397" spans="1:19" ht="89.25" customHeight="1" x14ac:dyDescent="0.2">
      <c r="A397" s="109">
        <v>106987</v>
      </c>
      <c r="B397" s="996" t="s">
        <v>1291</v>
      </c>
      <c r="C397" s="997" t="s">
        <v>1292</v>
      </c>
      <c r="D397" s="997" t="s">
        <v>112</v>
      </c>
      <c r="E397" s="988" t="s">
        <v>1293</v>
      </c>
      <c r="F397" s="807" t="s">
        <v>1288</v>
      </c>
      <c r="G397" s="983"/>
      <c r="H397" s="87">
        <v>800</v>
      </c>
      <c r="I397" s="58" t="s">
        <v>33</v>
      </c>
      <c r="J397" s="41">
        <f t="shared" ref="J397" si="36">IF(I397="USD",H397*G397,H397*G397*1.3)</f>
        <v>0</v>
      </c>
      <c r="K397" s="78" t="s">
        <v>52</v>
      </c>
      <c r="L397" s="991">
        <v>2.23</v>
      </c>
      <c r="M397" s="991">
        <v>15</v>
      </c>
      <c r="N397" s="991">
        <v>18</v>
      </c>
      <c r="O397" s="991">
        <v>26</v>
      </c>
      <c r="P397" s="992">
        <v>1.4</v>
      </c>
      <c r="Q397" s="993" t="s">
        <v>1294</v>
      </c>
      <c r="R397" s="994">
        <v>3822.19</v>
      </c>
      <c r="S397" s="995" t="s">
        <v>1290</v>
      </c>
    </row>
    <row r="398" spans="1:19" ht="88.5" customHeight="1" x14ac:dyDescent="0.2">
      <c r="A398" s="109">
        <v>106988</v>
      </c>
      <c r="B398" s="229" t="s">
        <v>1295</v>
      </c>
      <c r="C398" s="971" t="s">
        <v>1296</v>
      </c>
      <c r="D398" s="971" t="s">
        <v>112</v>
      </c>
      <c r="E398" s="13" t="s">
        <v>1297</v>
      </c>
      <c r="F398" s="494" t="s">
        <v>1288</v>
      </c>
      <c r="G398" s="983"/>
      <c r="H398" s="87">
        <v>80</v>
      </c>
      <c r="I398" s="58" t="s">
        <v>33</v>
      </c>
      <c r="J398" s="41">
        <f t="shared" ref="J398" si="37">IF(I398="USD",H398*G398,H398*G398*1.3)</f>
        <v>0</v>
      </c>
      <c r="K398" s="78" t="s">
        <v>52</v>
      </c>
      <c r="L398" s="991">
        <v>0.44</v>
      </c>
      <c r="M398" s="991">
        <v>3</v>
      </c>
      <c r="N398" s="991">
        <v>7</v>
      </c>
      <c r="O398" s="991">
        <v>8</v>
      </c>
      <c r="P398" s="992">
        <v>0.38400000000000001</v>
      </c>
      <c r="Q398" s="993" t="s">
        <v>1298</v>
      </c>
      <c r="R398" s="994">
        <v>3822.19</v>
      </c>
      <c r="S398" s="995" t="s">
        <v>1290</v>
      </c>
    </row>
    <row r="399" spans="1:19" ht="92.25" customHeight="1" thickBot="1" x14ac:dyDescent="0.25">
      <c r="A399" s="497">
        <v>106989</v>
      </c>
      <c r="B399" s="998" t="s">
        <v>1299</v>
      </c>
      <c r="C399" s="999" t="s">
        <v>1300</v>
      </c>
      <c r="D399" s="999" t="s">
        <v>872</v>
      </c>
      <c r="E399" s="14" t="s">
        <v>1301</v>
      </c>
      <c r="F399" s="498" t="s">
        <v>1288</v>
      </c>
      <c r="G399" s="983"/>
      <c r="H399" s="87">
        <v>120</v>
      </c>
      <c r="I399" s="58" t="s">
        <v>33</v>
      </c>
      <c r="J399" s="41">
        <f t="shared" si="33"/>
        <v>0</v>
      </c>
      <c r="K399" s="42" t="s">
        <v>664</v>
      </c>
      <c r="L399" s="991">
        <v>0.106</v>
      </c>
      <c r="M399" s="991">
        <v>4</v>
      </c>
      <c r="N399" s="991">
        <v>12</v>
      </c>
      <c r="O399" s="991">
        <v>8</v>
      </c>
      <c r="P399" s="992">
        <v>9.9000000000000005E-2</v>
      </c>
      <c r="Q399" s="1000" t="s">
        <v>1302</v>
      </c>
      <c r="R399" s="1001">
        <v>3822.19</v>
      </c>
      <c r="S399" s="1002" t="s">
        <v>1290</v>
      </c>
    </row>
    <row r="400" spans="1:19" s="25" customFormat="1" ht="45" customHeight="1" thickBot="1" x14ac:dyDescent="0.25">
      <c r="A400" s="328" t="s">
        <v>1303</v>
      </c>
      <c r="B400" s="329"/>
      <c r="C400" s="329"/>
      <c r="D400" s="329"/>
      <c r="E400" s="329"/>
      <c r="F400" s="329"/>
      <c r="G400" s="330"/>
      <c r="H400" s="331"/>
      <c r="I400" s="329"/>
      <c r="J400" s="329"/>
      <c r="K400" s="329"/>
      <c r="L400" s="332"/>
      <c r="M400" s="332"/>
      <c r="N400" s="332"/>
      <c r="O400" s="332"/>
      <c r="P400" s="627"/>
      <c r="Q400" s="329"/>
      <c r="R400" s="329"/>
      <c r="S400" s="333"/>
    </row>
    <row r="401" spans="1:19" s="25" customFormat="1" ht="45" customHeight="1" thickBot="1" x14ac:dyDescent="0.25">
      <c r="A401" s="334" t="s">
        <v>1304</v>
      </c>
      <c r="B401" s="335"/>
      <c r="C401" s="335"/>
      <c r="D401" s="335"/>
      <c r="E401" s="335"/>
      <c r="F401" s="335"/>
      <c r="G401" s="336"/>
      <c r="H401" s="728"/>
      <c r="I401" s="335"/>
      <c r="J401" s="335"/>
      <c r="K401" s="335"/>
      <c r="L401" s="338"/>
      <c r="M401" s="338"/>
      <c r="N401" s="338"/>
      <c r="O401" s="338"/>
      <c r="P401" s="622"/>
      <c r="Q401" s="335"/>
      <c r="R401" s="335"/>
      <c r="S401" s="339"/>
    </row>
    <row r="402" spans="1:19" ht="39.950000000000003" customHeight="1" thickBot="1" x14ac:dyDescent="0.25">
      <c r="A402" s="241" t="s">
        <v>1305</v>
      </c>
      <c r="B402" s="218"/>
      <c r="C402" s="219"/>
      <c r="D402" s="219"/>
      <c r="E402" s="218"/>
      <c r="F402" s="220"/>
      <c r="G402" s="223"/>
      <c r="H402" s="723"/>
      <c r="I402" s="219"/>
      <c r="J402" s="219"/>
      <c r="K402" s="218"/>
      <c r="L402" s="219"/>
      <c r="M402" s="222"/>
      <c r="N402" s="222"/>
      <c r="O402" s="222"/>
      <c r="P402" s="601"/>
      <c r="Q402" s="220"/>
      <c r="R402" s="220"/>
      <c r="S402" s="312"/>
    </row>
    <row r="403" spans="1:19" ht="144.75" customHeight="1" x14ac:dyDescent="0.2">
      <c r="A403" s="84">
        <v>106684</v>
      </c>
      <c r="B403" s="85" t="s">
        <v>1306</v>
      </c>
      <c r="C403" s="75" t="s">
        <v>1307</v>
      </c>
      <c r="D403" s="75" t="s">
        <v>1308</v>
      </c>
      <c r="E403" s="539" t="s">
        <v>1309</v>
      </c>
      <c r="F403" s="271" t="s">
        <v>807</v>
      </c>
      <c r="G403" s="1128"/>
      <c r="H403" s="202">
        <v>408</v>
      </c>
      <c r="I403" s="88" t="s">
        <v>33</v>
      </c>
      <c r="J403" s="527">
        <f>IF(I403="USD",H403*G403,H403*G403*1.25)</f>
        <v>0</v>
      </c>
      <c r="K403" s="42" t="s">
        <v>664</v>
      </c>
      <c r="L403" s="92">
        <v>0.94</v>
      </c>
      <c r="M403" s="92">
        <v>30.5</v>
      </c>
      <c r="N403" s="92">
        <v>25.5</v>
      </c>
      <c r="O403" s="92">
        <v>11.5</v>
      </c>
      <c r="P403" s="537">
        <v>8.94E-3</v>
      </c>
      <c r="Q403" s="538" t="s">
        <v>1310</v>
      </c>
      <c r="R403" s="101">
        <v>3822190010</v>
      </c>
      <c r="S403" s="283" t="s">
        <v>1311</v>
      </c>
    </row>
    <row r="404" spans="1:19" ht="49.5" customHeight="1" x14ac:dyDescent="0.2">
      <c r="A404" s="109">
        <v>106685</v>
      </c>
      <c r="B404" s="535" t="s">
        <v>844</v>
      </c>
      <c r="C404" s="513" t="s">
        <v>814</v>
      </c>
      <c r="D404" s="95" t="s">
        <v>735</v>
      </c>
      <c r="E404" s="514" t="s">
        <v>1312</v>
      </c>
      <c r="F404" s="494" t="s">
        <v>807</v>
      </c>
      <c r="G404" s="1128"/>
      <c r="H404" s="40">
        <v>8.64</v>
      </c>
      <c r="I404" s="58" t="s">
        <v>33</v>
      </c>
      <c r="J404" s="260">
        <f>IF(I404="USD",H404*G404,H404*G404*1.25)</f>
        <v>0</v>
      </c>
      <c r="K404" s="518" t="s">
        <v>82</v>
      </c>
      <c r="L404" s="43">
        <v>0.2838</v>
      </c>
      <c r="M404" s="43">
        <v>11.2</v>
      </c>
      <c r="N404" s="43">
        <v>5.8</v>
      </c>
      <c r="O404" s="43">
        <v>7.7</v>
      </c>
      <c r="P404" s="505">
        <v>4.8999999999999998E-5</v>
      </c>
      <c r="Q404" s="46">
        <v>437519</v>
      </c>
      <c r="R404" s="76">
        <v>3926909790</v>
      </c>
      <c r="S404" s="528" t="s">
        <v>846</v>
      </c>
    </row>
    <row r="405" spans="1:19" ht="228.75" customHeight="1" thickBot="1" x14ac:dyDescent="0.25">
      <c r="A405" s="109" t="s">
        <v>1313</v>
      </c>
      <c r="B405" s="36" t="s">
        <v>1314</v>
      </c>
      <c r="C405" s="37" t="s">
        <v>1248</v>
      </c>
      <c r="D405" s="37" t="s">
        <v>270</v>
      </c>
      <c r="E405" s="36" t="s">
        <v>1315</v>
      </c>
      <c r="F405" s="152" t="s">
        <v>136</v>
      </c>
      <c r="G405" s="1128"/>
      <c r="H405" s="791">
        <v>149</v>
      </c>
      <c r="I405" s="760" t="s">
        <v>33</v>
      </c>
      <c r="J405" s="792">
        <f>IF(I405="USD",H405*G405,H405*G405*1.25)</f>
        <v>0</v>
      </c>
      <c r="K405" s="117" t="s">
        <v>265</v>
      </c>
      <c r="L405" s="161">
        <v>2.68</v>
      </c>
      <c r="M405" s="793">
        <v>31</v>
      </c>
      <c r="N405" s="793">
        <v>27</v>
      </c>
      <c r="O405" s="793">
        <v>19</v>
      </c>
      <c r="P405" s="784">
        <v>1.5903E-2</v>
      </c>
      <c r="Q405" s="794" t="s">
        <v>1316</v>
      </c>
      <c r="R405" s="494">
        <v>3822190010</v>
      </c>
      <c r="S405" s="320" t="s">
        <v>1317</v>
      </c>
    </row>
    <row r="406" spans="1:19" s="25" customFormat="1" ht="45" customHeight="1" thickBot="1" x14ac:dyDescent="0.25">
      <c r="A406" s="209" t="s">
        <v>1318</v>
      </c>
      <c r="B406" s="210"/>
      <c r="C406" s="210"/>
      <c r="D406" s="210"/>
      <c r="E406" s="210"/>
      <c r="F406" s="210"/>
      <c r="G406" s="211"/>
      <c r="H406" s="731"/>
      <c r="I406" s="210"/>
      <c r="J406" s="210"/>
      <c r="K406" s="210"/>
      <c r="L406" s="212"/>
      <c r="M406" s="212"/>
      <c r="N406" s="212"/>
      <c r="O406" s="212"/>
      <c r="P406" s="629"/>
      <c r="Q406" s="210"/>
      <c r="R406" s="210"/>
      <c r="S406" s="392"/>
    </row>
    <row r="407" spans="1:19" s="25" customFormat="1" ht="45" customHeight="1" thickBot="1" x14ac:dyDescent="0.25">
      <c r="A407" s="334" t="s">
        <v>1319</v>
      </c>
      <c r="B407" s="335"/>
      <c r="C407" s="335"/>
      <c r="D407" s="335"/>
      <c r="E407" s="335"/>
      <c r="F407" s="335"/>
      <c r="G407" s="336"/>
      <c r="H407" s="728"/>
      <c r="I407" s="335"/>
      <c r="J407" s="335"/>
      <c r="K407" s="335"/>
      <c r="L407" s="338"/>
      <c r="M407" s="338"/>
      <c r="N407" s="338"/>
      <c r="O407" s="338"/>
      <c r="P407" s="622"/>
      <c r="Q407" s="335"/>
      <c r="R407" s="335"/>
      <c r="S407" s="339"/>
    </row>
    <row r="408" spans="1:19" ht="39.950000000000003" customHeight="1" thickBot="1" x14ac:dyDescent="0.25">
      <c r="A408" s="241" t="s">
        <v>1320</v>
      </c>
      <c r="B408" s="218"/>
      <c r="C408" s="219"/>
      <c r="D408" s="219"/>
      <c r="E408" s="218"/>
      <c r="F408" s="220"/>
      <c r="G408" s="223"/>
      <c r="H408" s="723"/>
      <c r="I408" s="219"/>
      <c r="J408" s="219"/>
      <c r="K408" s="218"/>
      <c r="L408" s="219"/>
      <c r="M408" s="222"/>
      <c r="N408" s="222"/>
      <c r="O408" s="222"/>
      <c r="P408" s="601"/>
      <c r="Q408" s="220"/>
      <c r="R408" s="220"/>
      <c r="S408" s="312"/>
    </row>
    <row r="409" spans="1:19" ht="190.5" customHeight="1" x14ac:dyDescent="0.2">
      <c r="A409" s="107">
        <v>106736</v>
      </c>
      <c r="B409" s="85" t="s">
        <v>1321</v>
      </c>
      <c r="C409" s="75" t="s">
        <v>76</v>
      </c>
      <c r="D409" s="75" t="s">
        <v>30</v>
      </c>
      <c r="E409" s="115" t="s">
        <v>1322</v>
      </c>
      <c r="F409" s="37" t="s">
        <v>497</v>
      </c>
      <c r="G409" s="1128"/>
      <c r="H409" s="87">
        <v>455</v>
      </c>
      <c r="I409" s="88" t="s">
        <v>33</v>
      </c>
      <c r="J409" s="89">
        <f>IF(I409="USD",H409*G409,H409*G409*1.3)</f>
        <v>0</v>
      </c>
      <c r="K409" s="90" t="s">
        <v>82</v>
      </c>
      <c r="L409" s="347">
        <v>2</v>
      </c>
      <c r="M409" s="347">
        <v>43</v>
      </c>
      <c r="N409" s="347">
        <v>25</v>
      </c>
      <c r="O409" s="347">
        <v>28</v>
      </c>
      <c r="P409" s="537">
        <v>3.0099999999999998E-2</v>
      </c>
      <c r="Q409" s="116" t="s">
        <v>1323</v>
      </c>
      <c r="R409" s="101">
        <v>42029219</v>
      </c>
      <c r="S409" s="283" t="s">
        <v>1324</v>
      </c>
    </row>
    <row r="410" spans="1:19" ht="87" customHeight="1" thickBot="1" x14ac:dyDescent="0.25">
      <c r="A410" s="109">
        <v>106244</v>
      </c>
      <c r="B410" s="36" t="s">
        <v>1325</v>
      </c>
      <c r="C410" s="39" t="s">
        <v>76</v>
      </c>
      <c r="D410" s="39" t="s">
        <v>30</v>
      </c>
      <c r="E410" s="57" t="s">
        <v>1326</v>
      </c>
      <c r="F410" s="37" t="s">
        <v>497</v>
      </c>
      <c r="G410" s="1128"/>
      <c r="H410" s="40">
        <v>7.3000000000000007</v>
      </c>
      <c r="I410" s="58" t="s">
        <v>33</v>
      </c>
      <c r="J410" s="41">
        <f>IF(I410="USD",H410*G410,H410*G410*1.3)</f>
        <v>0</v>
      </c>
      <c r="K410" s="42" t="s">
        <v>82</v>
      </c>
      <c r="L410" s="45">
        <v>0.1</v>
      </c>
      <c r="M410" s="44">
        <v>30</v>
      </c>
      <c r="N410" s="44">
        <v>13</v>
      </c>
      <c r="O410" s="45">
        <v>21.5</v>
      </c>
      <c r="P410" s="505">
        <v>8.3850000000000001E-3</v>
      </c>
      <c r="Q410" s="46" t="s">
        <v>1327</v>
      </c>
      <c r="R410" s="81">
        <v>39231090</v>
      </c>
      <c r="S410" s="275" t="s">
        <v>1328</v>
      </c>
    </row>
    <row r="411" spans="1:19" ht="39.950000000000003" customHeight="1" thickBot="1" x14ac:dyDescent="0.25">
      <c r="A411" s="241" t="s">
        <v>1329</v>
      </c>
      <c r="B411" s="218"/>
      <c r="C411" s="219"/>
      <c r="D411" s="219"/>
      <c r="E411" s="218"/>
      <c r="F411" s="220"/>
      <c r="G411" s="223"/>
      <c r="H411" s="723"/>
      <c r="I411" s="219"/>
      <c r="J411" s="219"/>
      <c r="K411" s="218"/>
      <c r="L411" s="219"/>
      <c r="M411" s="222"/>
      <c r="N411" s="222"/>
      <c r="O411" s="222"/>
      <c r="P411" s="601"/>
      <c r="Q411" s="220"/>
      <c r="R411" s="220"/>
      <c r="S411" s="312"/>
    </row>
    <row r="412" spans="1:19" ht="126" x14ac:dyDescent="0.2">
      <c r="A412" s="109">
        <v>106220</v>
      </c>
      <c r="B412" s="36" t="s">
        <v>1330</v>
      </c>
      <c r="C412" s="37" t="s">
        <v>76</v>
      </c>
      <c r="D412" s="39" t="s">
        <v>30</v>
      </c>
      <c r="E412" s="38" t="s">
        <v>1331</v>
      </c>
      <c r="F412" s="37" t="s">
        <v>497</v>
      </c>
      <c r="G412" s="1128"/>
      <c r="H412" s="40">
        <v>1891.5500000000002</v>
      </c>
      <c r="I412" s="58" t="s">
        <v>33</v>
      </c>
      <c r="J412" s="41">
        <f>IF(I412="USD",H412*G412,H412*G412*1.3)</f>
        <v>0</v>
      </c>
      <c r="K412" s="42" t="s">
        <v>82</v>
      </c>
      <c r="L412" s="45">
        <v>9.4</v>
      </c>
      <c r="M412" s="44">
        <v>67</v>
      </c>
      <c r="N412" s="44">
        <v>49</v>
      </c>
      <c r="O412" s="44">
        <v>31</v>
      </c>
      <c r="P412" s="505">
        <v>0.101773</v>
      </c>
      <c r="Q412" s="46" t="s">
        <v>1332</v>
      </c>
      <c r="R412" s="81">
        <v>84798200</v>
      </c>
      <c r="S412" s="275" t="s">
        <v>1333</v>
      </c>
    </row>
    <row r="413" spans="1:19" ht="43.5" customHeight="1" thickBot="1" x14ac:dyDescent="0.25">
      <c r="A413" s="109">
        <v>106222</v>
      </c>
      <c r="B413" s="36" t="s">
        <v>1334</v>
      </c>
      <c r="C413" s="39" t="s">
        <v>76</v>
      </c>
      <c r="D413" s="39" t="s">
        <v>30</v>
      </c>
      <c r="E413" s="57" t="s">
        <v>1335</v>
      </c>
      <c r="F413" s="37" t="s">
        <v>497</v>
      </c>
      <c r="G413" s="1128"/>
      <c r="H413" s="40">
        <v>5.95</v>
      </c>
      <c r="I413" s="58" t="s">
        <v>33</v>
      </c>
      <c r="J413" s="41">
        <f>IF(I413="USD",H413*G413,H413*G413*1.3)</f>
        <v>0</v>
      </c>
      <c r="K413" s="42" t="s">
        <v>82</v>
      </c>
      <c r="L413" s="45">
        <v>0.1</v>
      </c>
      <c r="M413" s="44">
        <v>23</v>
      </c>
      <c r="N413" s="44">
        <v>23</v>
      </c>
      <c r="O413" s="44">
        <v>5</v>
      </c>
      <c r="P413" s="505">
        <v>2.6450000000000002E-3</v>
      </c>
      <c r="Q413" s="46" t="s">
        <v>1336</v>
      </c>
      <c r="R413" s="81">
        <v>40091100</v>
      </c>
      <c r="S413" s="275" t="s">
        <v>1337</v>
      </c>
    </row>
    <row r="414" spans="1:19" ht="39.950000000000003" customHeight="1" thickBot="1" x14ac:dyDescent="0.25">
      <c r="A414" s="241" t="s">
        <v>1338</v>
      </c>
      <c r="B414" s="218"/>
      <c r="C414" s="219"/>
      <c r="D414" s="219"/>
      <c r="E414" s="218"/>
      <c r="F414" s="220"/>
      <c r="G414" s="223"/>
      <c r="H414" s="723"/>
      <c r="I414" s="219"/>
      <c r="J414" s="219"/>
      <c r="K414" s="218"/>
      <c r="L414" s="219"/>
      <c r="M414" s="222"/>
      <c r="N414" s="222"/>
      <c r="O414" s="222"/>
      <c r="P414" s="601"/>
      <c r="Q414" s="220"/>
      <c r="R414" s="220"/>
      <c r="S414" s="312"/>
    </row>
    <row r="415" spans="1:19" ht="96.6" customHeight="1" x14ac:dyDescent="0.2">
      <c r="A415" s="118">
        <v>106280</v>
      </c>
      <c r="B415" s="23" t="s">
        <v>1339</v>
      </c>
      <c r="C415" s="27" t="s">
        <v>76</v>
      </c>
      <c r="D415" s="29" t="s">
        <v>512</v>
      </c>
      <c r="E415" s="229" t="s">
        <v>1340</v>
      </c>
      <c r="F415" s="937" t="s">
        <v>497</v>
      </c>
      <c r="G415" s="938"/>
      <c r="H415" s="30">
        <v>11.55</v>
      </c>
      <c r="I415" s="29" t="s">
        <v>33</v>
      </c>
      <c r="J415" s="31">
        <f t="shared" ref="J415:J416" si="38">IF(I415="USD",H415*G415,H415*G415*1.3)</f>
        <v>0</v>
      </c>
      <c r="K415" s="90" t="s">
        <v>503</v>
      </c>
      <c r="L415" s="75">
        <v>5.5</v>
      </c>
      <c r="M415" s="75">
        <v>21</v>
      </c>
      <c r="N415" s="75">
        <v>28</v>
      </c>
      <c r="O415" s="75">
        <v>32</v>
      </c>
      <c r="P415" s="75">
        <v>1.8815999999999999E-2</v>
      </c>
      <c r="Q415" s="34" t="s">
        <v>1341</v>
      </c>
      <c r="R415" s="970">
        <v>22072000</v>
      </c>
      <c r="S415" s="801" t="s">
        <v>1342</v>
      </c>
    </row>
    <row r="416" spans="1:19" ht="94.5" x14ac:dyDescent="0.2">
      <c r="A416" s="109">
        <v>106281</v>
      </c>
      <c r="B416" s="36" t="s">
        <v>1343</v>
      </c>
      <c r="C416" s="37" t="s">
        <v>76</v>
      </c>
      <c r="D416" s="51" t="s">
        <v>779</v>
      </c>
      <c r="E416" s="229" t="s">
        <v>1344</v>
      </c>
      <c r="F416" s="110" t="s">
        <v>497</v>
      </c>
      <c r="G416" s="550"/>
      <c r="H416" s="40">
        <v>13.55</v>
      </c>
      <c r="I416" s="58" t="s">
        <v>33</v>
      </c>
      <c r="J416" s="41">
        <f t="shared" si="38"/>
        <v>0</v>
      </c>
      <c r="K416" s="42" t="s">
        <v>1345</v>
      </c>
      <c r="L416" s="45">
        <v>6</v>
      </c>
      <c r="M416" s="39">
        <v>21</v>
      </c>
      <c r="N416" s="39">
        <v>28</v>
      </c>
      <c r="O416" s="39">
        <v>32</v>
      </c>
      <c r="P416" s="932">
        <v>1.8815999999999999E-2</v>
      </c>
      <c r="Q416" s="46" t="s">
        <v>1346</v>
      </c>
      <c r="R416" s="970">
        <v>28151100</v>
      </c>
      <c r="S416" s="801" t="s">
        <v>1347</v>
      </c>
    </row>
    <row r="417" spans="1:19" ht="71.25" customHeight="1" x14ac:dyDescent="0.2">
      <c r="A417" s="109">
        <v>106283</v>
      </c>
      <c r="B417" s="36" t="s">
        <v>1348</v>
      </c>
      <c r="C417" s="37" t="s">
        <v>76</v>
      </c>
      <c r="D417" s="39" t="s">
        <v>735</v>
      </c>
      <c r="E417" s="57" t="s">
        <v>1349</v>
      </c>
      <c r="F417" s="37" t="s">
        <v>497</v>
      </c>
      <c r="G417" s="1128"/>
      <c r="H417" s="40">
        <v>180.5</v>
      </c>
      <c r="I417" s="58" t="s">
        <v>33</v>
      </c>
      <c r="J417" s="41">
        <f>IF(I417="USD",H417*G417,H417*G417*1.3)</f>
        <v>0</v>
      </c>
      <c r="K417" s="42" t="s">
        <v>82</v>
      </c>
      <c r="L417" s="43">
        <v>0.15</v>
      </c>
      <c r="M417" s="56">
        <v>5</v>
      </c>
      <c r="N417" s="56">
        <v>5</v>
      </c>
      <c r="O417" s="56">
        <v>11</v>
      </c>
      <c r="P417" s="505">
        <v>2.7500000000000002E-4</v>
      </c>
      <c r="Q417" s="46" t="s">
        <v>1350</v>
      </c>
      <c r="R417" s="81">
        <v>29309016</v>
      </c>
      <c r="S417" s="275" t="s">
        <v>1351</v>
      </c>
    </row>
    <row r="418" spans="1:19" ht="39.950000000000003" customHeight="1" x14ac:dyDescent="0.2">
      <c r="A418" s="109">
        <v>106284</v>
      </c>
      <c r="B418" s="36" t="s">
        <v>1352</v>
      </c>
      <c r="C418" s="37" t="s">
        <v>76</v>
      </c>
      <c r="D418" s="39" t="s">
        <v>977</v>
      </c>
      <c r="E418" s="57" t="s">
        <v>1353</v>
      </c>
      <c r="F418" s="37" t="s">
        <v>497</v>
      </c>
      <c r="G418" s="1128"/>
      <c r="H418" s="40">
        <v>55.35</v>
      </c>
      <c r="I418" s="58" t="s">
        <v>33</v>
      </c>
      <c r="J418" s="41">
        <f>IF(I418="USD",H418*G418,H418*G418*1.3)</f>
        <v>0</v>
      </c>
      <c r="K418" s="42" t="s">
        <v>82</v>
      </c>
      <c r="L418" s="45">
        <v>1.1000000000000001</v>
      </c>
      <c r="M418" s="39">
        <v>9</v>
      </c>
      <c r="N418" s="39">
        <v>9</v>
      </c>
      <c r="O418" s="39">
        <v>21</v>
      </c>
      <c r="P418" s="505">
        <v>1.701E-3</v>
      </c>
      <c r="Q418" s="46" t="s">
        <v>1354</v>
      </c>
      <c r="R418" s="81">
        <v>28352930</v>
      </c>
      <c r="S418" s="275" t="s">
        <v>1355</v>
      </c>
    </row>
    <row r="419" spans="1:19" ht="48" thickBot="1" x14ac:dyDescent="0.25">
      <c r="A419" s="109">
        <v>106287</v>
      </c>
      <c r="B419" s="36" t="s">
        <v>1356</v>
      </c>
      <c r="C419" s="37" t="s">
        <v>76</v>
      </c>
      <c r="D419" s="39" t="s">
        <v>977</v>
      </c>
      <c r="E419" s="57" t="s">
        <v>1357</v>
      </c>
      <c r="F419" s="37" t="s">
        <v>497</v>
      </c>
      <c r="G419" s="1128"/>
      <c r="H419" s="40">
        <v>6.25</v>
      </c>
      <c r="I419" s="58" t="s">
        <v>33</v>
      </c>
      <c r="J419" s="41">
        <f>IF(I419="USD",H419*G419,H419*G419*1.3)</f>
        <v>0</v>
      </c>
      <c r="K419" s="42" t="s">
        <v>82</v>
      </c>
      <c r="L419" s="45">
        <v>1.1000000000000001</v>
      </c>
      <c r="M419" s="44">
        <v>9</v>
      </c>
      <c r="N419" s="44">
        <v>9</v>
      </c>
      <c r="O419" s="44">
        <v>18</v>
      </c>
      <c r="P419" s="505">
        <v>1.5E-3</v>
      </c>
      <c r="Q419" s="46" t="s">
        <v>1358</v>
      </c>
      <c r="R419" s="81">
        <v>25010091</v>
      </c>
      <c r="S419" s="275" t="s">
        <v>1359</v>
      </c>
    </row>
    <row r="420" spans="1:19" ht="39.950000000000003" customHeight="1" thickBot="1" x14ac:dyDescent="0.25">
      <c r="A420" s="241" t="s">
        <v>1360</v>
      </c>
      <c r="B420" s="218"/>
      <c r="C420" s="219"/>
      <c r="D420" s="219"/>
      <c r="E420" s="218"/>
      <c r="F420" s="220"/>
      <c r="G420" s="223"/>
      <c r="H420" s="723"/>
      <c r="I420" s="219"/>
      <c r="J420" s="219"/>
      <c r="K420" s="218"/>
      <c r="L420" s="219"/>
      <c r="M420" s="222"/>
      <c r="N420" s="222"/>
      <c r="O420" s="222"/>
      <c r="P420" s="601"/>
      <c r="Q420" s="220"/>
      <c r="R420" s="220"/>
      <c r="S420" s="312"/>
    </row>
    <row r="421" spans="1:19" ht="39.950000000000003" customHeight="1" x14ac:dyDescent="0.2">
      <c r="A421" s="107">
        <v>106237</v>
      </c>
      <c r="B421" s="85" t="s">
        <v>1361</v>
      </c>
      <c r="C421" s="75" t="s">
        <v>76</v>
      </c>
      <c r="D421" s="75" t="s">
        <v>30</v>
      </c>
      <c r="E421" s="115" t="s">
        <v>1362</v>
      </c>
      <c r="F421" s="37" t="s">
        <v>497</v>
      </c>
      <c r="G421" s="1128"/>
      <c r="H421" s="87">
        <v>6.95</v>
      </c>
      <c r="I421" s="88" t="s">
        <v>33</v>
      </c>
      <c r="J421" s="89">
        <f t="shared" ref="J421:J428" si="39">IF(I421="USD",H421*G421,H421*G421*1.3)</f>
        <v>0</v>
      </c>
      <c r="K421" s="90" t="s">
        <v>82</v>
      </c>
      <c r="L421" s="347">
        <v>0.1</v>
      </c>
      <c r="M421" s="75">
        <v>24</v>
      </c>
      <c r="N421" s="75">
        <v>12</v>
      </c>
      <c r="O421" s="75">
        <v>8</v>
      </c>
      <c r="P421" s="537">
        <v>2.3040000000000001E-3</v>
      </c>
      <c r="Q421" s="116" t="s">
        <v>1363</v>
      </c>
      <c r="R421" s="101">
        <v>39269097</v>
      </c>
      <c r="S421" s="283" t="s">
        <v>1364</v>
      </c>
    </row>
    <row r="422" spans="1:19" ht="39.950000000000003" customHeight="1" x14ac:dyDescent="0.2">
      <c r="A422" s="109">
        <v>106238</v>
      </c>
      <c r="B422" s="36" t="s">
        <v>1365</v>
      </c>
      <c r="C422" s="39" t="s">
        <v>76</v>
      </c>
      <c r="D422" s="39" t="s">
        <v>30</v>
      </c>
      <c r="E422" s="57" t="s">
        <v>1366</v>
      </c>
      <c r="F422" s="37" t="s">
        <v>497</v>
      </c>
      <c r="G422" s="1128"/>
      <c r="H422" s="40">
        <v>6.65</v>
      </c>
      <c r="I422" s="58" t="s">
        <v>33</v>
      </c>
      <c r="J422" s="41">
        <f t="shared" si="39"/>
        <v>0</v>
      </c>
      <c r="K422" s="42" t="s">
        <v>82</v>
      </c>
      <c r="L422" s="45">
        <v>0.1</v>
      </c>
      <c r="M422" s="44">
        <v>26</v>
      </c>
      <c r="N422" s="44">
        <v>12</v>
      </c>
      <c r="O422" s="44">
        <v>8</v>
      </c>
      <c r="P422" s="505">
        <v>2.496E-3</v>
      </c>
      <c r="Q422" s="46" t="s">
        <v>1367</v>
      </c>
      <c r="R422" s="81">
        <v>39269097</v>
      </c>
      <c r="S422" s="275" t="s">
        <v>1364</v>
      </c>
    </row>
    <row r="423" spans="1:19" ht="39.950000000000003" customHeight="1" x14ac:dyDescent="0.2">
      <c r="A423" s="109">
        <v>106239</v>
      </c>
      <c r="B423" s="36" t="s">
        <v>1368</v>
      </c>
      <c r="C423" s="39" t="s">
        <v>76</v>
      </c>
      <c r="D423" s="39" t="s">
        <v>30</v>
      </c>
      <c r="E423" s="57" t="s">
        <v>1369</v>
      </c>
      <c r="F423" s="37" t="s">
        <v>497</v>
      </c>
      <c r="G423" s="1128"/>
      <c r="H423" s="40">
        <v>8.65</v>
      </c>
      <c r="I423" s="58" t="s">
        <v>33</v>
      </c>
      <c r="J423" s="41">
        <f t="shared" si="39"/>
        <v>0</v>
      </c>
      <c r="K423" s="42" t="s">
        <v>82</v>
      </c>
      <c r="L423" s="45">
        <v>0.2</v>
      </c>
      <c r="M423" s="44">
        <v>20</v>
      </c>
      <c r="N423" s="44">
        <v>20</v>
      </c>
      <c r="O423" s="44">
        <v>10</v>
      </c>
      <c r="P423" s="505">
        <v>4.0000000000000001E-3</v>
      </c>
      <c r="Q423" s="46" t="s">
        <v>1370</v>
      </c>
      <c r="R423" s="81">
        <v>39269097</v>
      </c>
      <c r="S423" s="275" t="s">
        <v>1364</v>
      </c>
    </row>
    <row r="424" spans="1:19" ht="39.950000000000003" customHeight="1" x14ac:dyDescent="0.2">
      <c r="A424" s="109">
        <v>106230</v>
      </c>
      <c r="B424" s="36" t="s">
        <v>1371</v>
      </c>
      <c r="C424" s="39" t="s">
        <v>76</v>
      </c>
      <c r="D424" s="39" t="s">
        <v>30</v>
      </c>
      <c r="E424" s="57" t="s">
        <v>1372</v>
      </c>
      <c r="F424" s="37" t="s">
        <v>497</v>
      </c>
      <c r="G424" s="1128"/>
      <c r="H424" s="40">
        <v>26.85</v>
      </c>
      <c r="I424" s="58" t="s">
        <v>33</v>
      </c>
      <c r="J424" s="41">
        <f t="shared" si="39"/>
        <v>0</v>
      </c>
      <c r="K424" s="42" t="s">
        <v>82</v>
      </c>
      <c r="L424" s="45">
        <v>0.2</v>
      </c>
      <c r="M424" s="44">
        <v>25</v>
      </c>
      <c r="N424" s="44">
        <v>8</v>
      </c>
      <c r="O424" s="44">
        <v>7</v>
      </c>
      <c r="P424" s="505">
        <v>1.4E-3</v>
      </c>
      <c r="Q424" s="46" t="s">
        <v>1373</v>
      </c>
      <c r="R424" s="81">
        <v>39269097</v>
      </c>
      <c r="S424" s="275" t="s">
        <v>1374</v>
      </c>
    </row>
    <row r="425" spans="1:19" ht="47.25" x14ac:dyDescent="0.2">
      <c r="A425" s="47">
        <v>106509</v>
      </c>
      <c r="B425" s="48" t="s">
        <v>1375</v>
      </c>
      <c r="C425" s="49" t="s">
        <v>575</v>
      </c>
      <c r="D425" s="51" t="s">
        <v>735</v>
      </c>
      <c r="E425" s="54" t="s">
        <v>1376</v>
      </c>
      <c r="F425" s="37" t="s">
        <v>497</v>
      </c>
      <c r="G425" s="1128"/>
      <c r="H425" s="52">
        <v>23.6</v>
      </c>
      <c r="I425" s="94" t="s">
        <v>33</v>
      </c>
      <c r="J425" s="77">
        <f t="shared" si="39"/>
        <v>0</v>
      </c>
      <c r="K425" s="42" t="s">
        <v>82</v>
      </c>
      <c r="L425" s="45">
        <v>0.3</v>
      </c>
      <c r="M425" s="39">
        <v>10</v>
      </c>
      <c r="N425" s="39">
        <v>9</v>
      </c>
      <c r="O425" s="39">
        <v>3</v>
      </c>
      <c r="P425" s="505">
        <v>2.7E-4</v>
      </c>
      <c r="Q425" s="53" t="s">
        <v>1377</v>
      </c>
      <c r="R425" s="267">
        <v>28530090</v>
      </c>
      <c r="S425" s="275" t="s">
        <v>1378</v>
      </c>
    </row>
    <row r="426" spans="1:19" ht="48.75" customHeight="1" x14ac:dyDescent="0.2">
      <c r="A426" s="262">
        <v>106355</v>
      </c>
      <c r="B426" s="55" t="s">
        <v>1379</v>
      </c>
      <c r="C426" s="37" t="s">
        <v>76</v>
      </c>
      <c r="D426" s="39" t="s">
        <v>30</v>
      </c>
      <c r="E426" s="57" t="s">
        <v>1380</v>
      </c>
      <c r="F426" s="37" t="s">
        <v>497</v>
      </c>
      <c r="G426" s="1128"/>
      <c r="H426" s="40">
        <v>2.0500000000000003</v>
      </c>
      <c r="I426" s="58" t="s">
        <v>33</v>
      </c>
      <c r="J426" s="41">
        <f t="shared" si="39"/>
        <v>0</v>
      </c>
      <c r="K426" s="42" t="s">
        <v>82</v>
      </c>
      <c r="L426" s="45">
        <v>0.1</v>
      </c>
      <c r="M426" s="39">
        <v>15</v>
      </c>
      <c r="N426" s="39">
        <v>8</v>
      </c>
      <c r="O426" s="39">
        <v>4</v>
      </c>
      <c r="P426" s="505">
        <v>5.0000000000000001E-4</v>
      </c>
      <c r="Q426" s="46" t="s">
        <v>1381</v>
      </c>
      <c r="R426" s="81">
        <v>96082000</v>
      </c>
      <c r="S426" s="275" t="s">
        <v>1382</v>
      </c>
    </row>
    <row r="427" spans="1:19" ht="63" x14ac:dyDescent="0.2">
      <c r="A427" s="262">
        <v>106738</v>
      </c>
      <c r="B427" s="55" t="s">
        <v>1383</v>
      </c>
      <c r="C427" s="37" t="s">
        <v>832</v>
      </c>
      <c r="D427" s="39" t="s">
        <v>30</v>
      </c>
      <c r="E427" s="57" t="s">
        <v>1384</v>
      </c>
      <c r="F427" s="141" t="s">
        <v>497</v>
      </c>
      <c r="G427" s="1128"/>
      <c r="H427" s="40">
        <v>12.700000000000001</v>
      </c>
      <c r="I427" s="58" t="s">
        <v>33</v>
      </c>
      <c r="J427" s="41">
        <f t="shared" si="39"/>
        <v>0</v>
      </c>
      <c r="K427" s="42" t="s">
        <v>1385</v>
      </c>
      <c r="L427" s="45">
        <v>0.1</v>
      </c>
      <c r="M427" s="39">
        <v>15</v>
      </c>
      <c r="N427" s="39">
        <v>8</v>
      </c>
      <c r="O427" s="39">
        <v>10</v>
      </c>
      <c r="P427" s="505">
        <v>1.1999999999999999E-3</v>
      </c>
      <c r="Q427" s="46" t="s">
        <v>1386</v>
      </c>
      <c r="R427" s="81">
        <v>96082000</v>
      </c>
      <c r="S427" s="275" t="s">
        <v>1387</v>
      </c>
    </row>
    <row r="428" spans="1:19" ht="46.5" customHeight="1" thickBot="1" x14ac:dyDescent="0.25">
      <c r="A428" s="109">
        <v>106356</v>
      </c>
      <c r="B428" s="36" t="s">
        <v>1388</v>
      </c>
      <c r="C428" s="110" t="s">
        <v>1389</v>
      </c>
      <c r="D428" s="39" t="s">
        <v>30</v>
      </c>
      <c r="E428" s="203" t="s">
        <v>1390</v>
      </c>
      <c r="F428" s="37" t="s">
        <v>497</v>
      </c>
      <c r="G428" s="1128"/>
      <c r="H428" s="40">
        <v>5.9</v>
      </c>
      <c r="I428" s="58" t="s">
        <v>33</v>
      </c>
      <c r="J428" s="41">
        <f t="shared" si="39"/>
        <v>0</v>
      </c>
      <c r="K428" s="42" t="s">
        <v>82</v>
      </c>
      <c r="L428" s="44">
        <v>0.1</v>
      </c>
      <c r="M428" s="39">
        <v>18.5</v>
      </c>
      <c r="N428" s="39">
        <v>13.5</v>
      </c>
      <c r="O428" s="39">
        <v>1</v>
      </c>
      <c r="P428" s="505">
        <v>2.0000000000000001E-4</v>
      </c>
      <c r="Q428" s="46" t="s">
        <v>1391</v>
      </c>
      <c r="R428" s="81">
        <v>48219010</v>
      </c>
      <c r="S428" s="275" t="s">
        <v>1392</v>
      </c>
    </row>
    <row r="429" spans="1:19" s="25" customFormat="1" ht="45" customHeight="1" thickBot="1" x14ac:dyDescent="0.25">
      <c r="A429" s="334" t="s">
        <v>1393</v>
      </c>
      <c r="B429" s="335"/>
      <c r="C429" s="335"/>
      <c r="D429" s="335"/>
      <c r="E429" s="335"/>
      <c r="F429" s="335"/>
      <c r="G429" s="336"/>
      <c r="H429" s="728"/>
      <c r="I429" s="335"/>
      <c r="J429" s="335"/>
      <c r="K429" s="335"/>
      <c r="L429" s="338"/>
      <c r="M429" s="338"/>
      <c r="N429" s="338"/>
      <c r="O429" s="338"/>
      <c r="P429" s="622"/>
      <c r="Q429" s="335"/>
      <c r="R429" s="335"/>
      <c r="S429" s="339"/>
    </row>
    <row r="430" spans="1:19" ht="39.950000000000003" customHeight="1" thickBot="1" x14ac:dyDescent="0.25">
      <c r="A430" s="241" t="s">
        <v>1394</v>
      </c>
      <c r="B430" s="218"/>
      <c r="C430" s="219"/>
      <c r="D430" s="219"/>
      <c r="E430" s="218"/>
      <c r="F430" s="220"/>
      <c r="G430" s="223"/>
      <c r="H430" s="723"/>
      <c r="I430" s="219"/>
      <c r="J430" s="219"/>
      <c r="K430" s="218"/>
      <c r="L430" s="219"/>
      <c r="M430" s="222"/>
      <c r="N430" s="222"/>
      <c r="O430" s="222"/>
      <c r="P430" s="601"/>
      <c r="Q430" s="220"/>
      <c r="R430" s="220"/>
      <c r="S430" s="312"/>
    </row>
    <row r="431" spans="1:19" ht="157.5" x14ac:dyDescent="0.2">
      <c r="A431" s="304">
        <v>106257</v>
      </c>
      <c r="B431" s="157" t="s">
        <v>1395</v>
      </c>
      <c r="C431" s="27" t="s">
        <v>76</v>
      </c>
      <c r="D431" s="29" t="s">
        <v>30</v>
      </c>
      <c r="E431" s="28" t="s">
        <v>1396</v>
      </c>
      <c r="F431" s="37" t="s">
        <v>497</v>
      </c>
      <c r="G431" s="1128"/>
      <c r="H431" s="30">
        <v>1306.5500000000002</v>
      </c>
      <c r="I431" s="164" t="s">
        <v>33</v>
      </c>
      <c r="J431" s="31">
        <f t="shared" ref="J431:J442" si="40">IF(I431="USD",H431*G431,H431*G431*1.3)</f>
        <v>0</v>
      </c>
      <c r="K431" s="90" t="s">
        <v>82</v>
      </c>
      <c r="L431" s="92">
        <v>43.5</v>
      </c>
      <c r="M431" s="91">
        <v>65</v>
      </c>
      <c r="N431" s="91">
        <v>66</v>
      </c>
      <c r="O431" s="91">
        <v>89</v>
      </c>
      <c r="P431" s="537">
        <v>0.38180999999999998</v>
      </c>
      <c r="Q431" s="34" t="s">
        <v>1397</v>
      </c>
      <c r="R431" s="243">
        <v>84198998</v>
      </c>
      <c r="S431" s="283" t="s">
        <v>1398</v>
      </c>
    </row>
    <row r="432" spans="1:19" ht="141.75" x14ac:dyDescent="0.2">
      <c r="A432" s="262">
        <v>106099</v>
      </c>
      <c r="B432" s="55" t="s">
        <v>1399</v>
      </c>
      <c r="C432" s="37" t="s">
        <v>76</v>
      </c>
      <c r="D432" s="39" t="s">
        <v>30</v>
      </c>
      <c r="E432" s="13" t="s">
        <v>1400</v>
      </c>
      <c r="F432" s="37" t="s">
        <v>497</v>
      </c>
      <c r="G432" s="1128"/>
      <c r="H432" s="40">
        <v>3530.65</v>
      </c>
      <c r="I432" s="58" t="s">
        <v>33</v>
      </c>
      <c r="J432" s="41">
        <f t="shared" si="40"/>
        <v>0</v>
      </c>
      <c r="K432" s="42" t="s">
        <v>82</v>
      </c>
      <c r="L432" s="43">
        <v>166</v>
      </c>
      <c r="M432" s="44">
        <v>93</v>
      </c>
      <c r="N432" s="44">
        <v>93</v>
      </c>
      <c r="O432" s="44">
        <v>138</v>
      </c>
      <c r="P432" s="505">
        <v>1.193562</v>
      </c>
      <c r="Q432" s="46" t="s">
        <v>1401</v>
      </c>
      <c r="R432" s="81">
        <v>84198998</v>
      </c>
      <c r="S432" s="275" t="s">
        <v>1402</v>
      </c>
    </row>
    <row r="433" spans="1:19" ht="39.950000000000003" customHeight="1" x14ac:dyDescent="0.2">
      <c r="A433" s="262">
        <v>106100</v>
      </c>
      <c r="B433" s="55" t="s">
        <v>1403</v>
      </c>
      <c r="C433" s="37" t="s">
        <v>76</v>
      </c>
      <c r="D433" s="39" t="s">
        <v>30</v>
      </c>
      <c r="E433" s="57" t="s">
        <v>1404</v>
      </c>
      <c r="F433" s="37" t="s">
        <v>497</v>
      </c>
      <c r="G433" s="1128"/>
      <c r="H433" s="40">
        <v>111</v>
      </c>
      <c r="I433" s="58" t="s">
        <v>33</v>
      </c>
      <c r="J433" s="77">
        <f t="shared" si="40"/>
        <v>0</v>
      </c>
      <c r="K433" s="42" t="s">
        <v>82</v>
      </c>
      <c r="L433" s="43">
        <v>2</v>
      </c>
      <c r="M433" s="44">
        <v>82</v>
      </c>
      <c r="N433" s="44">
        <v>58</v>
      </c>
      <c r="O433" s="44">
        <v>24</v>
      </c>
      <c r="P433" s="505">
        <v>0.114144</v>
      </c>
      <c r="Q433" s="46" t="s">
        <v>1405</v>
      </c>
      <c r="R433" s="81">
        <v>84199085</v>
      </c>
      <c r="S433" s="275" t="s">
        <v>1406</v>
      </c>
    </row>
    <row r="434" spans="1:19" ht="157.5" x14ac:dyDescent="0.2">
      <c r="A434" s="262">
        <v>106136</v>
      </c>
      <c r="B434" s="55" t="s">
        <v>1407</v>
      </c>
      <c r="C434" s="39" t="s">
        <v>76</v>
      </c>
      <c r="D434" s="39" t="s">
        <v>30</v>
      </c>
      <c r="E434" s="57" t="s">
        <v>1408</v>
      </c>
      <c r="F434" s="37" t="s">
        <v>497</v>
      </c>
      <c r="G434" s="1128"/>
      <c r="H434" s="40">
        <v>3394.2000000000003</v>
      </c>
      <c r="I434" s="58" t="s">
        <v>33</v>
      </c>
      <c r="J434" s="77">
        <f t="shared" si="40"/>
        <v>0</v>
      </c>
      <c r="K434" s="42" t="s">
        <v>82</v>
      </c>
      <c r="L434" s="43">
        <v>9</v>
      </c>
      <c r="M434" s="44">
        <v>46</v>
      </c>
      <c r="N434" s="44">
        <v>26</v>
      </c>
      <c r="O434" s="44">
        <v>32</v>
      </c>
      <c r="P434" s="505">
        <v>3.8272E-2</v>
      </c>
      <c r="Q434" s="46" t="s">
        <v>1409</v>
      </c>
      <c r="R434" s="81">
        <v>84136080</v>
      </c>
      <c r="S434" s="275" t="s">
        <v>1410</v>
      </c>
    </row>
    <row r="435" spans="1:19" ht="157.5" x14ac:dyDescent="0.2">
      <c r="A435" s="35">
        <v>106127</v>
      </c>
      <c r="B435" s="55" t="s">
        <v>1411</v>
      </c>
      <c r="C435" s="39" t="s">
        <v>76</v>
      </c>
      <c r="D435" s="39" t="s">
        <v>30</v>
      </c>
      <c r="E435" s="57" t="s">
        <v>1412</v>
      </c>
      <c r="F435" s="37" t="s">
        <v>497</v>
      </c>
      <c r="G435" s="1128"/>
      <c r="H435" s="40">
        <v>1914.45</v>
      </c>
      <c r="I435" s="58" t="s">
        <v>33</v>
      </c>
      <c r="J435" s="77">
        <f t="shared" si="40"/>
        <v>0</v>
      </c>
      <c r="K435" s="42" t="s">
        <v>82</v>
      </c>
      <c r="L435" s="43">
        <v>24</v>
      </c>
      <c r="M435" s="44">
        <v>69</v>
      </c>
      <c r="N435" s="44">
        <v>43</v>
      </c>
      <c r="O435" s="44">
        <v>59</v>
      </c>
      <c r="P435" s="505">
        <v>0.17505299999999999</v>
      </c>
      <c r="Q435" s="46" t="s">
        <v>1413</v>
      </c>
      <c r="R435" s="81">
        <v>84194000</v>
      </c>
      <c r="S435" s="275" t="s">
        <v>1414</v>
      </c>
    </row>
    <row r="436" spans="1:19" ht="141.75" x14ac:dyDescent="0.2">
      <c r="A436" s="109">
        <v>106137</v>
      </c>
      <c r="B436" s="36" t="s">
        <v>1415</v>
      </c>
      <c r="C436" s="39" t="s">
        <v>76</v>
      </c>
      <c r="D436" s="39" t="s">
        <v>30</v>
      </c>
      <c r="E436" s="57" t="s">
        <v>1416</v>
      </c>
      <c r="F436" s="37" t="s">
        <v>497</v>
      </c>
      <c r="G436" s="1128"/>
      <c r="H436" s="40">
        <v>48.35</v>
      </c>
      <c r="I436" s="58" t="s">
        <v>33</v>
      </c>
      <c r="J436" s="77">
        <f t="shared" si="40"/>
        <v>0</v>
      </c>
      <c r="K436" s="42" t="s">
        <v>82</v>
      </c>
      <c r="L436" s="43">
        <v>4</v>
      </c>
      <c r="M436" s="43">
        <v>32</v>
      </c>
      <c r="N436" s="43">
        <v>32</v>
      </c>
      <c r="O436" s="43">
        <v>20</v>
      </c>
      <c r="P436" s="505">
        <v>2.0480000000000002E-2</v>
      </c>
      <c r="Q436" s="46" t="s">
        <v>1417</v>
      </c>
      <c r="R436" s="81">
        <v>39269097</v>
      </c>
      <c r="S436" s="275" t="s">
        <v>1418</v>
      </c>
    </row>
    <row r="437" spans="1:19" ht="63" x14ac:dyDescent="0.2">
      <c r="A437" s="109">
        <v>106594</v>
      </c>
      <c r="B437" s="36" t="s">
        <v>1419</v>
      </c>
      <c r="C437" s="152" t="s">
        <v>76</v>
      </c>
      <c r="D437" s="39" t="s">
        <v>30</v>
      </c>
      <c r="E437" s="36" t="s">
        <v>1420</v>
      </c>
      <c r="F437" s="37" t="s">
        <v>497</v>
      </c>
      <c r="G437" s="1128"/>
      <c r="H437" s="136">
        <v>143.4</v>
      </c>
      <c r="I437" s="39" t="s">
        <v>33</v>
      </c>
      <c r="J437" s="77">
        <f t="shared" si="40"/>
        <v>0</v>
      </c>
      <c r="K437" s="42" t="s">
        <v>82</v>
      </c>
      <c r="L437" s="39">
        <v>0.19800000000000001</v>
      </c>
      <c r="M437" s="39">
        <v>48.5</v>
      </c>
      <c r="N437" s="39">
        <v>6</v>
      </c>
      <c r="O437" s="39">
        <v>15</v>
      </c>
      <c r="P437" s="505">
        <v>4.365E-3</v>
      </c>
      <c r="Q437" s="46" t="s">
        <v>1421</v>
      </c>
      <c r="R437" s="81">
        <v>39262000</v>
      </c>
      <c r="S437" s="275" t="s">
        <v>1422</v>
      </c>
    </row>
    <row r="438" spans="1:19" ht="110.25" x14ac:dyDescent="0.2">
      <c r="A438" s="109">
        <v>106595</v>
      </c>
      <c r="B438" s="36" t="s">
        <v>1423</v>
      </c>
      <c r="C438" s="152" t="s">
        <v>76</v>
      </c>
      <c r="D438" s="39" t="s">
        <v>30</v>
      </c>
      <c r="E438" s="36" t="s">
        <v>1424</v>
      </c>
      <c r="F438" s="37" t="s">
        <v>497</v>
      </c>
      <c r="G438" s="1128"/>
      <c r="H438" s="136">
        <v>255.95000000000002</v>
      </c>
      <c r="I438" s="39" t="s">
        <v>33</v>
      </c>
      <c r="J438" s="77">
        <f t="shared" si="40"/>
        <v>0</v>
      </c>
      <c r="K438" s="42" t="s">
        <v>82</v>
      </c>
      <c r="L438" s="39">
        <v>6.5</v>
      </c>
      <c r="M438" s="39">
        <v>57</v>
      </c>
      <c r="N438" s="39">
        <v>40</v>
      </c>
      <c r="O438" s="39">
        <v>19</v>
      </c>
      <c r="P438" s="505">
        <v>4.3319999999999997E-2</v>
      </c>
      <c r="Q438" s="46" t="s">
        <v>1425</v>
      </c>
      <c r="R438" s="81">
        <v>85363010</v>
      </c>
      <c r="S438" s="275" t="s">
        <v>1426</v>
      </c>
    </row>
    <row r="439" spans="1:19" ht="141.75" x14ac:dyDescent="0.2">
      <c r="A439" s="109">
        <v>106130</v>
      </c>
      <c r="B439" s="55" t="s">
        <v>1427</v>
      </c>
      <c r="C439" s="39" t="s">
        <v>76</v>
      </c>
      <c r="D439" s="39" t="s">
        <v>30</v>
      </c>
      <c r="E439" s="57" t="s">
        <v>1428</v>
      </c>
      <c r="F439" s="37" t="s">
        <v>497</v>
      </c>
      <c r="G439" s="1128"/>
      <c r="H439" s="40">
        <v>458.25</v>
      </c>
      <c r="I439" s="58" t="s">
        <v>33</v>
      </c>
      <c r="J439" s="77">
        <f t="shared" si="40"/>
        <v>0</v>
      </c>
      <c r="K439" s="42" t="s">
        <v>82</v>
      </c>
      <c r="L439" s="43">
        <v>1.1000000000000001</v>
      </c>
      <c r="M439" s="43">
        <v>26</v>
      </c>
      <c r="N439" s="43">
        <v>20</v>
      </c>
      <c r="O439" s="43">
        <v>10</v>
      </c>
      <c r="P439" s="505">
        <v>5.1999999999999998E-3</v>
      </c>
      <c r="Q439" s="46" t="s">
        <v>1429</v>
      </c>
      <c r="R439" s="81">
        <v>90278930</v>
      </c>
      <c r="S439" s="275" t="s">
        <v>1430</v>
      </c>
    </row>
    <row r="440" spans="1:19" ht="141.75" x14ac:dyDescent="0.2">
      <c r="A440" s="109">
        <v>106562</v>
      </c>
      <c r="B440" s="55" t="s">
        <v>1431</v>
      </c>
      <c r="C440" s="39" t="s">
        <v>76</v>
      </c>
      <c r="D440" s="39" t="s">
        <v>872</v>
      </c>
      <c r="E440" s="57" t="s">
        <v>1432</v>
      </c>
      <c r="F440" s="37" t="s">
        <v>497</v>
      </c>
      <c r="G440" s="1128"/>
      <c r="H440" s="40">
        <v>171.4</v>
      </c>
      <c r="I440" s="58" t="s">
        <v>33</v>
      </c>
      <c r="J440" s="77">
        <f t="shared" si="40"/>
        <v>0</v>
      </c>
      <c r="K440" s="42" t="s">
        <v>82</v>
      </c>
      <c r="L440" s="43">
        <v>3</v>
      </c>
      <c r="M440" s="43">
        <v>25</v>
      </c>
      <c r="N440" s="43">
        <v>30</v>
      </c>
      <c r="O440" s="43">
        <v>20</v>
      </c>
      <c r="P440" s="505">
        <v>1.4999999999999999E-2</v>
      </c>
      <c r="Q440" s="46" t="s">
        <v>1433</v>
      </c>
      <c r="R440" s="81">
        <v>90278011</v>
      </c>
      <c r="S440" s="275" t="s">
        <v>1434</v>
      </c>
    </row>
    <row r="441" spans="1:19" ht="126" x14ac:dyDescent="0.2">
      <c r="A441" s="35">
        <v>106132</v>
      </c>
      <c r="B441" s="55" t="s">
        <v>1435</v>
      </c>
      <c r="C441" s="39" t="s">
        <v>76</v>
      </c>
      <c r="D441" s="39" t="s">
        <v>30</v>
      </c>
      <c r="E441" s="57" t="s">
        <v>1436</v>
      </c>
      <c r="F441" s="37" t="s">
        <v>497</v>
      </c>
      <c r="G441" s="1128"/>
      <c r="H441" s="40">
        <v>1224.55</v>
      </c>
      <c r="I441" s="58" t="s">
        <v>33</v>
      </c>
      <c r="J441" s="77">
        <f t="shared" si="40"/>
        <v>0</v>
      </c>
      <c r="K441" s="42" t="s">
        <v>82</v>
      </c>
      <c r="L441" s="43">
        <v>3.7</v>
      </c>
      <c r="M441" s="43">
        <v>46</v>
      </c>
      <c r="N441" s="43">
        <v>18</v>
      </c>
      <c r="O441" s="43">
        <v>14</v>
      </c>
      <c r="P441" s="505">
        <v>1.1592E-2</v>
      </c>
      <c r="Q441" s="46" t="s">
        <v>1437</v>
      </c>
      <c r="R441" s="81">
        <v>84798200</v>
      </c>
      <c r="S441" s="275" t="s">
        <v>1438</v>
      </c>
    </row>
    <row r="442" spans="1:19" ht="79.5" thickBot="1" x14ac:dyDescent="0.25">
      <c r="A442" s="262">
        <v>106720</v>
      </c>
      <c r="B442" s="55" t="s">
        <v>1439</v>
      </c>
      <c r="C442" s="39" t="s">
        <v>76</v>
      </c>
      <c r="D442" s="39" t="s">
        <v>30</v>
      </c>
      <c r="E442" s="57" t="s">
        <v>1440</v>
      </c>
      <c r="F442" s="37" t="s">
        <v>497</v>
      </c>
      <c r="G442" s="1128"/>
      <c r="H442" s="40">
        <v>86.350000000000009</v>
      </c>
      <c r="I442" s="58" t="s">
        <v>33</v>
      </c>
      <c r="J442" s="77">
        <f t="shared" si="40"/>
        <v>0</v>
      </c>
      <c r="K442" s="42" t="s">
        <v>82</v>
      </c>
      <c r="L442" s="43">
        <v>0.8</v>
      </c>
      <c r="M442" s="43">
        <v>10</v>
      </c>
      <c r="N442" s="43">
        <v>10</v>
      </c>
      <c r="O442" s="43">
        <v>4</v>
      </c>
      <c r="P442" s="505">
        <v>4.0000000000000002E-4</v>
      </c>
      <c r="Q442" s="46" t="s">
        <v>1441</v>
      </c>
      <c r="R442" s="81">
        <v>85051990</v>
      </c>
      <c r="S442" s="275" t="s">
        <v>1442</v>
      </c>
    </row>
    <row r="443" spans="1:19" ht="39.950000000000003" customHeight="1" thickBot="1" x14ac:dyDescent="0.25">
      <c r="A443" s="241" t="s">
        <v>1443</v>
      </c>
      <c r="B443" s="218"/>
      <c r="C443" s="219"/>
      <c r="D443" s="219"/>
      <c r="E443" s="218"/>
      <c r="F443" s="220"/>
      <c r="G443" s="223"/>
      <c r="H443" s="723"/>
      <c r="I443" s="219"/>
      <c r="J443" s="219"/>
      <c r="K443" s="218"/>
      <c r="L443" s="219"/>
      <c r="M443" s="222"/>
      <c r="N443" s="222"/>
      <c r="O443" s="222"/>
      <c r="P443" s="601"/>
      <c r="Q443" s="220"/>
      <c r="R443" s="220"/>
      <c r="S443" s="312"/>
    </row>
    <row r="444" spans="1:19" ht="94.5" x14ac:dyDescent="0.2">
      <c r="A444" s="109">
        <v>106157</v>
      </c>
      <c r="B444" s="36" t="s">
        <v>1444</v>
      </c>
      <c r="C444" s="39" t="s">
        <v>29</v>
      </c>
      <c r="D444" s="39" t="s">
        <v>30</v>
      </c>
      <c r="E444" s="57" t="s">
        <v>1445</v>
      </c>
      <c r="F444" s="37" t="s">
        <v>497</v>
      </c>
      <c r="G444" s="1128"/>
      <c r="H444" s="40">
        <v>4</v>
      </c>
      <c r="I444" s="58" t="s">
        <v>33</v>
      </c>
      <c r="J444" s="77">
        <f t="shared" ref="J444:J454" si="41">IF(I444="USD",H444*G444,H444*G444*1.3)</f>
        <v>0</v>
      </c>
      <c r="K444" s="42" t="s">
        <v>82</v>
      </c>
      <c r="L444" s="43">
        <v>0.1</v>
      </c>
      <c r="M444" s="44">
        <v>18</v>
      </c>
      <c r="N444" s="44">
        <v>13</v>
      </c>
      <c r="O444" s="44">
        <v>36</v>
      </c>
      <c r="P444" s="505">
        <v>8.4239999999999992E-3</v>
      </c>
      <c r="Q444" s="46" t="s">
        <v>1446</v>
      </c>
      <c r="R444" s="81">
        <v>39239000</v>
      </c>
      <c r="S444" s="275" t="s">
        <v>1447</v>
      </c>
    </row>
    <row r="445" spans="1:19" ht="78.75" x14ac:dyDescent="0.2">
      <c r="A445" s="109">
        <v>106158</v>
      </c>
      <c r="B445" s="36" t="s">
        <v>1448</v>
      </c>
      <c r="C445" s="39" t="s">
        <v>76</v>
      </c>
      <c r="D445" s="39" t="s">
        <v>30</v>
      </c>
      <c r="E445" s="57" t="s">
        <v>1449</v>
      </c>
      <c r="F445" s="37" t="s">
        <v>497</v>
      </c>
      <c r="G445" s="1128"/>
      <c r="H445" s="40">
        <v>8.1</v>
      </c>
      <c r="I445" s="58" t="s">
        <v>33</v>
      </c>
      <c r="J445" s="77">
        <f t="shared" si="41"/>
        <v>0</v>
      </c>
      <c r="K445" s="42" t="s">
        <v>82</v>
      </c>
      <c r="L445" s="43">
        <v>0.3</v>
      </c>
      <c r="M445" s="44">
        <v>52</v>
      </c>
      <c r="N445" s="44">
        <v>35</v>
      </c>
      <c r="O445" s="44">
        <v>12</v>
      </c>
      <c r="P445" s="505">
        <v>2.1839999999999998E-2</v>
      </c>
      <c r="Q445" s="46" t="s">
        <v>1450</v>
      </c>
      <c r="R445" s="81">
        <v>39239000</v>
      </c>
      <c r="S445" s="275" t="s">
        <v>1451</v>
      </c>
    </row>
    <row r="446" spans="1:19" ht="110.25" x14ac:dyDescent="0.2">
      <c r="A446" s="109">
        <v>106201</v>
      </c>
      <c r="B446" s="36" t="s">
        <v>1452</v>
      </c>
      <c r="C446" s="39" t="s">
        <v>76</v>
      </c>
      <c r="D446" s="39" t="s">
        <v>30</v>
      </c>
      <c r="E446" s="57" t="s">
        <v>1453</v>
      </c>
      <c r="F446" s="37" t="s">
        <v>497</v>
      </c>
      <c r="G446" s="1128"/>
      <c r="H446" s="40">
        <v>118.45</v>
      </c>
      <c r="I446" s="58" t="s">
        <v>33</v>
      </c>
      <c r="J446" s="41">
        <f t="shared" si="41"/>
        <v>0</v>
      </c>
      <c r="K446" s="42" t="s">
        <v>82</v>
      </c>
      <c r="L446" s="43">
        <v>2</v>
      </c>
      <c r="M446" s="44">
        <v>50</v>
      </c>
      <c r="N446" s="44">
        <v>20</v>
      </c>
      <c r="O446" s="44">
        <v>100</v>
      </c>
      <c r="P446" s="505">
        <v>0.1</v>
      </c>
      <c r="Q446" s="46" t="s">
        <v>1454</v>
      </c>
      <c r="R446" s="81">
        <v>73262000</v>
      </c>
      <c r="S446" s="276"/>
    </row>
    <row r="447" spans="1:19" ht="48" customHeight="1" x14ac:dyDescent="0.2">
      <c r="A447" s="109">
        <v>106202</v>
      </c>
      <c r="B447" s="36" t="s">
        <v>1455</v>
      </c>
      <c r="C447" s="39" t="s">
        <v>76</v>
      </c>
      <c r="D447" s="39" t="s">
        <v>30</v>
      </c>
      <c r="E447" s="57" t="s">
        <v>1456</v>
      </c>
      <c r="F447" s="37" t="s">
        <v>497</v>
      </c>
      <c r="G447" s="1128"/>
      <c r="H447" s="40">
        <v>0.75</v>
      </c>
      <c r="I447" s="58" t="s">
        <v>33</v>
      </c>
      <c r="J447" s="77">
        <f t="shared" si="41"/>
        <v>0</v>
      </c>
      <c r="K447" s="42" t="s">
        <v>82</v>
      </c>
      <c r="L447" s="43">
        <v>0.8</v>
      </c>
      <c r="M447" s="44">
        <v>10</v>
      </c>
      <c r="N447" s="44">
        <v>10</v>
      </c>
      <c r="O447" s="44">
        <v>15</v>
      </c>
      <c r="P447" s="505">
        <v>1.5E-3</v>
      </c>
      <c r="Q447" s="46" t="s">
        <v>1457</v>
      </c>
      <c r="R447" s="81">
        <v>39269097</v>
      </c>
      <c r="S447" s="275" t="s">
        <v>1458</v>
      </c>
    </row>
    <row r="448" spans="1:19" ht="48" customHeight="1" x14ac:dyDescent="0.2">
      <c r="A448" s="113">
        <v>106204</v>
      </c>
      <c r="B448" s="48" t="s">
        <v>1459</v>
      </c>
      <c r="C448" s="39" t="s">
        <v>76</v>
      </c>
      <c r="D448" s="51" t="s">
        <v>30</v>
      </c>
      <c r="E448" s="54" t="s">
        <v>1460</v>
      </c>
      <c r="F448" s="37" t="s">
        <v>497</v>
      </c>
      <c r="G448" s="1128"/>
      <c r="H448" s="52">
        <v>2</v>
      </c>
      <c r="I448" s="94" t="s">
        <v>33</v>
      </c>
      <c r="J448" s="77">
        <f t="shared" si="41"/>
        <v>0</v>
      </c>
      <c r="K448" s="42" t="s">
        <v>82</v>
      </c>
      <c r="L448" s="43">
        <v>0.2</v>
      </c>
      <c r="M448" s="44">
        <v>12</v>
      </c>
      <c r="N448" s="44">
        <v>12</v>
      </c>
      <c r="O448" s="44">
        <v>15</v>
      </c>
      <c r="P448" s="505">
        <v>2.16E-3</v>
      </c>
      <c r="Q448" s="53" t="s">
        <v>1461</v>
      </c>
      <c r="R448" s="267">
        <v>39269097</v>
      </c>
      <c r="S448" s="275" t="s">
        <v>1462</v>
      </c>
    </row>
    <row r="449" spans="1:19" ht="78.75" x14ac:dyDescent="0.2">
      <c r="A449" s="109">
        <v>106171</v>
      </c>
      <c r="B449" s="36" t="s">
        <v>1463</v>
      </c>
      <c r="C449" s="39" t="s">
        <v>76</v>
      </c>
      <c r="D449" s="39" t="s">
        <v>30</v>
      </c>
      <c r="E449" s="57" t="s">
        <v>1464</v>
      </c>
      <c r="F449" s="37" t="s">
        <v>497</v>
      </c>
      <c r="G449" s="1128"/>
      <c r="H449" s="40">
        <v>19.55</v>
      </c>
      <c r="I449" s="58" t="s">
        <v>33</v>
      </c>
      <c r="J449" s="77">
        <f t="shared" si="41"/>
        <v>0</v>
      </c>
      <c r="K449" s="42" t="s">
        <v>82</v>
      </c>
      <c r="L449" s="43">
        <v>0.3</v>
      </c>
      <c r="M449" s="44">
        <v>12</v>
      </c>
      <c r="N449" s="44">
        <v>12</v>
      </c>
      <c r="O449" s="44">
        <v>15</v>
      </c>
      <c r="P449" s="505">
        <v>2.16E-3</v>
      </c>
      <c r="Q449" s="46" t="s">
        <v>1465</v>
      </c>
      <c r="R449" s="81">
        <v>39223010</v>
      </c>
      <c r="S449" s="275" t="s">
        <v>1466</v>
      </c>
    </row>
    <row r="450" spans="1:19" ht="78.75" x14ac:dyDescent="0.2">
      <c r="A450" s="109">
        <v>106172</v>
      </c>
      <c r="B450" s="36" t="s">
        <v>1467</v>
      </c>
      <c r="C450" s="39" t="s">
        <v>76</v>
      </c>
      <c r="D450" s="39" t="s">
        <v>30</v>
      </c>
      <c r="E450" s="57" t="s">
        <v>1468</v>
      </c>
      <c r="F450" s="37" t="s">
        <v>497</v>
      </c>
      <c r="G450" s="1128"/>
      <c r="H450" s="40">
        <v>12.05</v>
      </c>
      <c r="I450" s="58" t="s">
        <v>33</v>
      </c>
      <c r="J450" s="77">
        <f t="shared" si="41"/>
        <v>0</v>
      </c>
      <c r="K450" s="42" t="s">
        <v>82</v>
      </c>
      <c r="L450" s="43">
        <v>0.3</v>
      </c>
      <c r="M450" s="44">
        <v>12</v>
      </c>
      <c r="N450" s="44">
        <v>12</v>
      </c>
      <c r="O450" s="44">
        <v>15</v>
      </c>
      <c r="P450" s="505">
        <v>2.16E-3</v>
      </c>
      <c r="Q450" s="46" t="s">
        <v>1469</v>
      </c>
      <c r="R450" s="81">
        <v>39223010</v>
      </c>
      <c r="S450" s="275" t="s">
        <v>1466</v>
      </c>
    </row>
    <row r="451" spans="1:19" ht="78.75" x14ac:dyDescent="0.2">
      <c r="A451" s="109">
        <v>106173</v>
      </c>
      <c r="B451" s="36" t="s">
        <v>1470</v>
      </c>
      <c r="C451" s="39" t="s">
        <v>76</v>
      </c>
      <c r="D451" s="39" t="s">
        <v>30</v>
      </c>
      <c r="E451" s="57" t="s">
        <v>1471</v>
      </c>
      <c r="F451" s="37" t="s">
        <v>497</v>
      </c>
      <c r="G451" s="1128"/>
      <c r="H451" s="40">
        <v>9.5</v>
      </c>
      <c r="I451" s="58" t="s">
        <v>33</v>
      </c>
      <c r="J451" s="77">
        <f t="shared" si="41"/>
        <v>0</v>
      </c>
      <c r="K451" s="42" t="s">
        <v>82</v>
      </c>
      <c r="L451" s="43">
        <v>0.3</v>
      </c>
      <c r="M451" s="44">
        <v>12</v>
      </c>
      <c r="N451" s="44">
        <v>12</v>
      </c>
      <c r="O451" s="44">
        <v>15</v>
      </c>
      <c r="P451" s="505">
        <v>2.16E-3</v>
      </c>
      <c r="Q451" s="46" t="s">
        <v>1472</v>
      </c>
      <c r="R451" s="81">
        <v>39223010</v>
      </c>
      <c r="S451" s="275" t="s">
        <v>1466</v>
      </c>
    </row>
    <row r="452" spans="1:19" ht="78.75" x14ac:dyDescent="0.2">
      <c r="A452" s="109">
        <v>106174</v>
      </c>
      <c r="B452" s="36" t="s">
        <v>1473</v>
      </c>
      <c r="C452" s="39" t="s">
        <v>76</v>
      </c>
      <c r="D452" s="39" t="s">
        <v>30</v>
      </c>
      <c r="E452" s="57" t="s">
        <v>1474</v>
      </c>
      <c r="F452" s="37" t="s">
        <v>497</v>
      </c>
      <c r="G452" s="1128"/>
      <c r="H452" s="40">
        <v>5.25</v>
      </c>
      <c r="I452" s="58" t="s">
        <v>33</v>
      </c>
      <c r="J452" s="77">
        <f t="shared" si="41"/>
        <v>0</v>
      </c>
      <c r="K452" s="42" t="s">
        <v>82</v>
      </c>
      <c r="L452" s="43">
        <v>0.3</v>
      </c>
      <c r="M452" s="44">
        <v>12</v>
      </c>
      <c r="N452" s="44">
        <v>12</v>
      </c>
      <c r="O452" s="44">
        <v>15</v>
      </c>
      <c r="P452" s="505">
        <v>2.16E-3</v>
      </c>
      <c r="Q452" s="46" t="s">
        <v>1475</v>
      </c>
      <c r="R452" s="81">
        <v>39223010</v>
      </c>
      <c r="S452" s="275" t="s">
        <v>1466</v>
      </c>
    </row>
    <row r="453" spans="1:19" ht="78.75" x14ac:dyDescent="0.2">
      <c r="A453" s="109">
        <v>106175</v>
      </c>
      <c r="B453" s="36" t="s">
        <v>1476</v>
      </c>
      <c r="C453" s="39" t="s">
        <v>76</v>
      </c>
      <c r="D453" s="39" t="s">
        <v>30</v>
      </c>
      <c r="E453" s="57" t="s">
        <v>1477</v>
      </c>
      <c r="F453" s="37" t="s">
        <v>497</v>
      </c>
      <c r="G453" s="1128"/>
      <c r="H453" s="40">
        <v>4.6500000000000004</v>
      </c>
      <c r="I453" s="58" t="s">
        <v>33</v>
      </c>
      <c r="J453" s="77">
        <f t="shared" si="41"/>
        <v>0</v>
      </c>
      <c r="K453" s="42" t="s">
        <v>82</v>
      </c>
      <c r="L453" s="43">
        <v>0.3</v>
      </c>
      <c r="M453" s="44">
        <v>12</v>
      </c>
      <c r="N453" s="44">
        <v>12</v>
      </c>
      <c r="O453" s="44">
        <v>15</v>
      </c>
      <c r="P453" s="505">
        <v>2.16E-3</v>
      </c>
      <c r="Q453" s="46" t="s">
        <v>1478</v>
      </c>
      <c r="R453" s="81">
        <v>39233010</v>
      </c>
      <c r="S453" s="275" t="s">
        <v>1466</v>
      </c>
    </row>
    <row r="454" spans="1:19" ht="79.5" thickBot="1" x14ac:dyDescent="0.25">
      <c r="A454" s="113">
        <v>106402</v>
      </c>
      <c r="B454" s="48" t="s">
        <v>1479</v>
      </c>
      <c r="C454" s="49" t="s">
        <v>76</v>
      </c>
      <c r="D454" s="51" t="s">
        <v>30</v>
      </c>
      <c r="E454" s="54" t="s">
        <v>1480</v>
      </c>
      <c r="F454" s="37" t="s">
        <v>497</v>
      </c>
      <c r="G454" s="1128"/>
      <c r="H454" s="52">
        <v>8.4500000000000011</v>
      </c>
      <c r="I454" s="94" t="s">
        <v>33</v>
      </c>
      <c r="J454" s="77">
        <f t="shared" si="41"/>
        <v>0</v>
      </c>
      <c r="K454" s="78" t="s">
        <v>82</v>
      </c>
      <c r="L454" s="79">
        <v>0.05</v>
      </c>
      <c r="M454" s="100">
        <v>8</v>
      </c>
      <c r="N454" s="100">
        <v>8</v>
      </c>
      <c r="O454" s="100">
        <v>18</v>
      </c>
      <c r="P454" s="602">
        <v>1.152E-3</v>
      </c>
      <c r="Q454" s="53" t="s">
        <v>1481</v>
      </c>
      <c r="R454" s="267">
        <v>39233010</v>
      </c>
      <c r="S454" s="282" t="s">
        <v>1482</v>
      </c>
    </row>
    <row r="455" spans="1:19" ht="39.950000000000003" customHeight="1" thickBot="1" x14ac:dyDescent="0.25">
      <c r="A455" s="241" t="s">
        <v>1483</v>
      </c>
      <c r="B455" s="218"/>
      <c r="C455" s="219"/>
      <c r="D455" s="219"/>
      <c r="E455" s="218"/>
      <c r="F455" s="220"/>
      <c r="G455" s="223"/>
      <c r="H455" s="723"/>
      <c r="I455" s="219"/>
      <c r="J455" s="219"/>
      <c r="K455" s="218"/>
      <c r="L455" s="219"/>
      <c r="M455" s="222"/>
      <c r="N455" s="222"/>
      <c r="O455" s="222"/>
      <c r="P455" s="601"/>
      <c r="Q455" s="220"/>
      <c r="R455" s="220"/>
      <c r="S455" s="312"/>
    </row>
    <row r="456" spans="1:19" ht="78.75" x14ac:dyDescent="0.2">
      <c r="A456" s="304">
        <v>106134</v>
      </c>
      <c r="B456" s="157" t="s">
        <v>1484</v>
      </c>
      <c r="C456" s="29" t="s">
        <v>76</v>
      </c>
      <c r="D456" s="29" t="s">
        <v>30</v>
      </c>
      <c r="E456" s="28" t="s">
        <v>1485</v>
      </c>
      <c r="F456" s="37" t="s">
        <v>497</v>
      </c>
      <c r="G456" s="1128"/>
      <c r="H456" s="30">
        <v>143.80000000000001</v>
      </c>
      <c r="I456" s="164" t="s">
        <v>33</v>
      </c>
      <c r="J456" s="31">
        <f t="shared" ref="J456:J484" si="42">IF(I456="USD",H456*G456,H456*G456*1.3)</f>
        <v>0</v>
      </c>
      <c r="K456" s="306" t="s">
        <v>82</v>
      </c>
      <c r="L456" s="307">
        <v>1.5</v>
      </c>
      <c r="M456" s="308">
        <v>15</v>
      </c>
      <c r="N456" s="308">
        <v>10</v>
      </c>
      <c r="O456" s="308">
        <v>35</v>
      </c>
      <c r="P456" s="604">
        <v>5.2500000000000003E-3</v>
      </c>
      <c r="Q456" s="34" t="s">
        <v>1486</v>
      </c>
      <c r="R456" s="243">
        <v>39269097</v>
      </c>
      <c r="S456" s="300" t="s">
        <v>1487</v>
      </c>
    </row>
    <row r="457" spans="1:19" ht="78.75" x14ac:dyDescent="0.2">
      <c r="A457" s="262">
        <v>106135</v>
      </c>
      <c r="B457" s="55" t="s">
        <v>1488</v>
      </c>
      <c r="C457" s="39" t="s">
        <v>76</v>
      </c>
      <c r="D457" s="39" t="s">
        <v>30</v>
      </c>
      <c r="E457" s="54" t="s">
        <v>1489</v>
      </c>
      <c r="F457" s="37" t="s">
        <v>497</v>
      </c>
      <c r="G457" s="1128"/>
      <c r="H457" s="40">
        <v>83.300000000000011</v>
      </c>
      <c r="I457" s="58" t="s">
        <v>33</v>
      </c>
      <c r="J457" s="41">
        <f t="shared" si="42"/>
        <v>0</v>
      </c>
      <c r="K457" s="42" t="s">
        <v>82</v>
      </c>
      <c r="L457" s="43">
        <v>0.4</v>
      </c>
      <c r="M457" s="44">
        <v>42</v>
      </c>
      <c r="N457" s="44">
        <v>13</v>
      </c>
      <c r="O457" s="44">
        <v>10</v>
      </c>
      <c r="P457" s="505">
        <v>5.4599999999999996E-3</v>
      </c>
      <c r="Q457" s="46" t="s">
        <v>1490</v>
      </c>
      <c r="R457" s="81">
        <v>39269097</v>
      </c>
      <c r="S457" s="275" t="s">
        <v>1491</v>
      </c>
    </row>
    <row r="458" spans="1:19" ht="63" x14ac:dyDescent="0.2">
      <c r="A458" s="262">
        <v>106203</v>
      </c>
      <c r="B458" s="55" t="s">
        <v>1492</v>
      </c>
      <c r="C458" s="39" t="s">
        <v>76</v>
      </c>
      <c r="D458" s="39" t="s">
        <v>30</v>
      </c>
      <c r="E458" s="57" t="s">
        <v>1493</v>
      </c>
      <c r="F458" s="37" t="s">
        <v>497</v>
      </c>
      <c r="G458" s="1128"/>
      <c r="H458" s="40">
        <v>7.3000000000000007</v>
      </c>
      <c r="I458" s="58" t="s">
        <v>33</v>
      </c>
      <c r="J458" s="77">
        <f t="shared" si="42"/>
        <v>0</v>
      </c>
      <c r="K458" s="42" t="s">
        <v>82</v>
      </c>
      <c r="L458" s="43">
        <v>1</v>
      </c>
      <c r="M458" s="44">
        <v>15</v>
      </c>
      <c r="N458" s="44">
        <v>15</v>
      </c>
      <c r="O458" s="44">
        <v>20</v>
      </c>
      <c r="P458" s="505">
        <v>4.4999999999999997E-3</v>
      </c>
      <c r="Q458" s="46" t="s">
        <v>1494</v>
      </c>
      <c r="R458" s="81">
        <v>70172000</v>
      </c>
      <c r="S458" s="275" t="s">
        <v>1495</v>
      </c>
    </row>
    <row r="459" spans="1:19" ht="126" x14ac:dyDescent="0.2">
      <c r="A459" s="109">
        <v>106152</v>
      </c>
      <c r="B459" s="36" t="s">
        <v>1496</v>
      </c>
      <c r="C459" s="39" t="s">
        <v>43</v>
      </c>
      <c r="D459" s="39" t="s">
        <v>30</v>
      </c>
      <c r="E459" s="57" t="s">
        <v>1497</v>
      </c>
      <c r="F459" s="37" t="s">
        <v>497</v>
      </c>
      <c r="G459" s="1128"/>
      <c r="H459" s="40">
        <v>57.85</v>
      </c>
      <c r="I459" s="58" t="s">
        <v>33</v>
      </c>
      <c r="J459" s="77">
        <f t="shared" si="42"/>
        <v>0</v>
      </c>
      <c r="K459" s="42" t="s">
        <v>82</v>
      </c>
      <c r="L459" s="43">
        <v>1</v>
      </c>
      <c r="M459" s="44">
        <v>20</v>
      </c>
      <c r="N459" s="44">
        <v>20</v>
      </c>
      <c r="O459" s="44">
        <v>25</v>
      </c>
      <c r="P459" s="505">
        <v>0.01</v>
      </c>
      <c r="Q459" s="46" t="s">
        <v>1498</v>
      </c>
      <c r="R459" s="81">
        <v>70172000</v>
      </c>
      <c r="S459" s="275" t="s">
        <v>1499</v>
      </c>
    </row>
    <row r="460" spans="1:19" ht="63" x14ac:dyDescent="0.2">
      <c r="A460" s="107">
        <v>106146</v>
      </c>
      <c r="B460" s="85" t="s">
        <v>1500</v>
      </c>
      <c r="C460" s="75" t="s">
        <v>696</v>
      </c>
      <c r="D460" s="75" t="s">
        <v>30</v>
      </c>
      <c r="E460" s="115" t="s">
        <v>1501</v>
      </c>
      <c r="F460" s="37" t="s">
        <v>497</v>
      </c>
      <c r="G460" s="1128"/>
      <c r="H460" s="87">
        <v>37.5</v>
      </c>
      <c r="I460" s="88" t="s">
        <v>33</v>
      </c>
      <c r="J460" s="41">
        <f t="shared" si="42"/>
        <v>0</v>
      </c>
      <c r="K460" s="42" t="s">
        <v>82</v>
      </c>
      <c r="L460" s="43">
        <v>0.5</v>
      </c>
      <c r="M460" s="44">
        <v>4</v>
      </c>
      <c r="N460" s="44">
        <v>4</v>
      </c>
      <c r="O460" s="44">
        <v>35</v>
      </c>
      <c r="P460" s="505">
        <v>5.9999999999999995E-4</v>
      </c>
      <c r="Q460" s="116" t="s">
        <v>1502</v>
      </c>
      <c r="R460" s="101">
        <v>70179000</v>
      </c>
      <c r="S460" s="275" t="s">
        <v>1503</v>
      </c>
    </row>
    <row r="461" spans="1:19" ht="63" x14ac:dyDescent="0.2">
      <c r="A461" s="35">
        <v>106147</v>
      </c>
      <c r="B461" s="36" t="s">
        <v>1504</v>
      </c>
      <c r="C461" s="75" t="s">
        <v>696</v>
      </c>
      <c r="D461" s="39" t="s">
        <v>30</v>
      </c>
      <c r="E461" s="115" t="s">
        <v>1505</v>
      </c>
      <c r="F461" s="37" t="s">
        <v>497</v>
      </c>
      <c r="G461" s="1128"/>
      <c r="H461" s="40">
        <v>37.5</v>
      </c>
      <c r="I461" s="58" t="s">
        <v>33</v>
      </c>
      <c r="J461" s="77">
        <f t="shared" si="42"/>
        <v>0</v>
      </c>
      <c r="K461" s="42" t="s">
        <v>82</v>
      </c>
      <c r="L461" s="43">
        <v>0.5</v>
      </c>
      <c r="M461" s="44">
        <v>4</v>
      </c>
      <c r="N461" s="44">
        <v>4</v>
      </c>
      <c r="O461" s="44">
        <v>35</v>
      </c>
      <c r="P461" s="505">
        <v>5.9999999999999995E-4</v>
      </c>
      <c r="Q461" s="46" t="s">
        <v>1506</v>
      </c>
      <c r="R461" s="81">
        <v>70179000</v>
      </c>
      <c r="S461" s="275" t="s">
        <v>1503</v>
      </c>
    </row>
    <row r="462" spans="1:19" ht="63" x14ac:dyDescent="0.2">
      <c r="A462" s="35">
        <v>106148</v>
      </c>
      <c r="B462" s="36" t="s">
        <v>1507</v>
      </c>
      <c r="C462" s="75" t="s">
        <v>696</v>
      </c>
      <c r="D462" s="39" t="s">
        <v>30</v>
      </c>
      <c r="E462" s="115" t="s">
        <v>1508</v>
      </c>
      <c r="F462" s="37" t="s">
        <v>497</v>
      </c>
      <c r="G462" s="1128"/>
      <c r="H462" s="40">
        <v>42.75</v>
      </c>
      <c r="I462" s="58" t="s">
        <v>33</v>
      </c>
      <c r="J462" s="77">
        <f t="shared" si="42"/>
        <v>0</v>
      </c>
      <c r="K462" s="42" t="s">
        <v>82</v>
      </c>
      <c r="L462" s="43">
        <v>0.5</v>
      </c>
      <c r="M462" s="44">
        <v>4</v>
      </c>
      <c r="N462" s="44">
        <v>4</v>
      </c>
      <c r="O462" s="44">
        <v>35</v>
      </c>
      <c r="P462" s="505">
        <v>5.9999999999999995E-4</v>
      </c>
      <c r="Q462" s="46" t="s">
        <v>1509</v>
      </c>
      <c r="R462" s="81">
        <v>70179000</v>
      </c>
      <c r="S462" s="275" t="s">
        <v>1503</v>
      </c>
    </row>
    <row r="463" spans="1:19" ht="63" x14ac:dyDescent="0.2">
      <c r="A463" s="35">
        <v>106149</v>
      </c>
      <c r="B463" s="36" t="s">
        <v>1510</v>
      </c>
      <c r="C463" s="75" t="s">
        <v>696</v>
      </c>
      <c r="D463" s="39" t="s">
        <v>30</v>
      </c>
      <c r="E463" s="115" t="s">
        <v>1511</v>
      </c>
      <c r="F463" s="37" t="s">
        <v>497</v>
      </c>
      <c r="G463" s="1128"/>
      <c r="H463" s="40">
        <v>42.75</v>
      </c>
      <c r="I463" s="58" t="s">
        <v>33</v>
      </c>
      <c r="J463" s="77">
        <f t="shared" si="42"/>
        <v>0</v>
      </c>
      <c r="K463" s="42" t="s">
        <v>82</v>
      </c>
      <c r="L463" s="43">
        <v>0.3</v>
      </c>
      <c r="M463" s="44">
        <v>38</v>
      </c>
      <c r="N463" s="44">
        <v>6</v>
      </c>
      <c r="O463" s="44">
        <v>5</v>
      </c>
      <c r="P463" s="505">
        <v>1.14E-3</v>
      </c>
      <c r="Q463" s="46" t="s">
        <v>1512</v>
      </c>
      <c r="R463" s="81">
        <v>70179000</v>
      </c>
      <c r="S463" s="275" t="s">
        <v>1503</v>
      </c>
    </row>
    <row r="464" spans="1:19" ht="47.25" x14ac:dyDescent="0.2">
      <c r="A464" s="35">
        <v>106159</v>
      </c>
      <c r="B464" s="36" t="s">
        <v>1513</v>
      </c>
      <c r="C464" s="75" t="s">
        <v>696</v>
      </c>
      <c r="D464" s="39" t="s">
        <v>30</v>
      </c>
      <c r="E464" s="57" t="s">
        <v>1514</v>
      </c>
      <c r="F464" s="37" t="s">
        <v>497</v>
      </c>
      <c r="G464" s="1128"/>
      <c r="H464" s="40">
        <v>85.45</v>
      </c>
      <c r="I464" s="58" t="s">
        <v>33</v>
      </c>
      <c r="J464" s="77">
        <f t="shared" si="42"/>
        <v>0</v>
      </c>
      <c r="K464" s="42" t="s">
        <v>82</v>
      </c>
      <c r="L464" s="43">
        <v>5.77</v>
      </c>
      <c r="M464" s="44">
        <v>80</v>
      </c>
      <c r="N464" s="44">
        <v>35</v>
      </c>
      <c r="O464" s="44">
        <v>29</v>
      </c>
      <c r="P464" s="505">
        <v>3.7100000000000001E-2</v>
      </c>
      <c r="Q464" s="46" t="s">
        <v>1515</v>
      </c>
      <c r="R464" s="81">
        <v>70172000</v>
      </c>
      <c r="S464" s="275" t="s">
        <v>1364</v>
      </c>
    </row>
    <row r="465" spans="1:19" ht="47.25" x14ac:dyDescent="0.2">
      <c r="A465" s="35">
        <v>106160</v>
      </c>
      <c r="B465" s="36" t="s">
        <v>1516</v>
      </c>
      <c r="C465" s="75" t="s">
        <v>696</v>
      </c>
      <c r="D465" s="39" t="s">
        <v>30</v>
      </c>
      <c r="E465" s="57" t="s">
        <v>1517</v>
      </c>
      <c r="F465" s="37" t="s">
        <v>497</v>
      </c>
      <c r="G465" s="1128"/>
      <c r="H465" s="40">
        <v>44.45</v>
      </c>
      <c r="I465" s="58" t="s">
        <v>33</v>
      </c>
      <c r="J465" s="77">
        <f t="shared" si="42"/>
        <v>0</v>
      </c>
      <c r="K465" s="42" t="s">
        <v>82</v>
      </c>
      <c r="L465" s="43">
        <v>2.9</v>
      </c>
      <c r="M465" s="44">
        <v>70</v>
      </c>
      <c r="N465" s="44">
        <v>28</v>
      </c>
      <c r="O465" s="44">
        <v>24</v>
      </c>
      <c r="P465" s="505">
        <v>4.7E-2</v>
      </c>
      <c r="Q465" s="46" t="s">
        <v>1518</v>
      </c>
      <c r="R465" s="81">
        <v>70172000</v>
      </c>
      <c r="S465" s="275" t="s">
        <v>1364</v>
      </c>
    </row>
    <row r="466" spans="1:19" ht="47.25" x14ac:dyDescent="0.2">
      <c r="A466" s="35">
        <v>106161</v>
      </c>
      <c r="B466" s="36" t="s">
        <v>1519</v>
      </c>
      <c r="C466" s="75" t="s">
        <v>696</v>
      </c>
      <c r="D466" s="39" t="s">
        <v>30</v>
      </c>
      <c r="E466" s="57" t="s">
        <v>1520</v>
      </c>
      <c r="F466" s="37" t="s">
        <v>497</v>
      </c>
      <c r="G466" s="1128"/>
      <c r="H466" s="40">
        <v>29.200000000000003</v>
      </c>
      <c r="I466" s="58" t="s">
        <v>33</v>
      </c>
      <c r="J466" s="77">
        <f t="shared" si="42"/>
        <v>0</v>
      </c>
      <c r="K466" s="42" t="s">
        <v>82</v>
      </c>
      <c r="L466" s="43">
        <v>2.4</v>
      </c>
      <c r="M466" s="44">
        <v>56</v>
      </c>
      <c r="N466" s="44">
        <v>23</v>
      </c>
      <c r="O466" s="44">
        <v>20</v>
      </c>
      <c r="P466" s="505">
        <v>2.58E-2</v>
      </c>
      <c r="Q466" s="46" t="s">
        <v>1521</v>
      </c>
      <c r="R466" s="81">
        <v>70172000</v>
      </c>
      <c r="S466" s="275" t="s">
        <v>1364</v>
      </c>
    </row>
    <row r="467" spans="1:19" ht="47.25" x14ac:dyDescent="0.2">
      <c r="A467" s="35">
        <v>106162</v>
      </c>
      <c r="B467" s="36" t="s">
        <v>1522</v>
      </c>
      <c r="C467" s="75" t="s">
        <v>696</v>
      </c>
      <c r="D467" s="39" t="s">
        <v>30</v>
      </c>
      <c r="E467" s="57" t="s">
        <v>1523</v>
      </c>
      <c r="F467" s="37" t="s">
        <v>497</v>
      </c>
      <c r="G467" s="1128"/>
      <c r="H467" s="40">
        <v>20.75</v>
      </c>
      <c r="I467" s="58" t="s">
        <v>33</v>
      </c>
      <c r="J467" s="77">
        <f t="shared" si="42"/>
        <v>0</v>
      </c>
      <c r="K467" s="42" t="s">
        <v>82</v>
      </c>
      <c r="L467" s="43">
        <v>1.8</v>
      </c>
      <c r="M467" s="44">
        <v>47</v>
      </c>
      <c r="N467" s="44">
        <v>19</v>
      </c>
      <c r="O467" s="44">
        <v>17</v>
      </c>
      <c r="P467" s="505">
        <v>1.52E-2</v>
      </c>
      <c r="Q467" s="46" t="s">
        <v>1524</v>
      </c>
      <c r="R467" s="81">
        <v>70172000</v>
      </c>
      <c r="S467" s="275" t="s">
        <v>1364</v>
      </c>
    </row>
    <row r="468" spans="1:19" ht="47.25" x14ac:dyDescent="0.2">
      <c r="A468" s="35">
        <v>106163</v>
      </c>
      <c r="B468" s="36" t="s">
        <v>1525</v>
      </c>
      <c r="C468" s="75" t="s">
        <v>696</v>
      </c>
      <c r="D468" s="39" t="s">
        <v>30</v>
      </c>
      <c r="E468" s="57" t="s">
        <v>1526</v>
      </c>
      <c r="F468" s="37" t="s">
        <v>497</v>
      </c>
      <c r="G468" s="1128"/>
      <c r="H468" s="40">
        <v>19.05</v>
      </c>
      <c r="I468" s="58" t="s">
        <v>33</v>
      </c>
      <c r="J468" s="77">
        <f t="shared" si="42"/>
        <v>0</v>
      </c>
      <c r="K468" s="42" t="s">
        <v>82</v>
      </c>
      <c r="L468" s="43">
        <v>1</v>
      </c>
      <c r="M468" s="44">
        <v>38</v>
      </c>
      <c r="N468" s="44">
        <v>15</v>
      </c>
      <c r="O468" s="44">
        <v>13</v>
      </c>
      <c r="P468" s="505">
        <v>7.4099999999999999E-3</v>
      </c>
      <c r="Q468" s="46" t="s">
        <v>1527</v>
      </c>
      <c r="R468" s="81">
        <v>70172000</v>
      </c>
      <c r="S468" s="275" t="s">
        <v>1364</v>
      </c>
    </row>
    <row r="469" spans="1:19" ht="47.25" x14ac:dyDescent="0.2">
      <c r="A469" s="35">
        <v>106164</v>
      </c>
      <c r="B469" s="36" t="s">
        <v>1528</v>
      </c>
      <c r="C469" s="75" t="s">
        <v>696</v>
      </c>
      <c r="D469" s="39" t="s">
        <v>30</v>
      </c>
      <c r="E469" s="57" t="s">
        <v>1529</v>
      </c>
      <c r="F469" s="37" t="s">
        <v>497</v>
      </c>
      <c r="G469" s="1128"/>
      <c r="H469" s="40">
        <v>54.300000000000004</v>
      </c>
      <c r="I469" s="58" t="s">
        <v>33</v>
      </c>
      <c r="J469" s="77">
        <f t="shared" si="42"/>
        <v>0</v>
      </c>
      <c r="K469" s="42" t="s">
        <v>82</v>
      </c>
      <c r="L469" s="43">
        <v>0.5</v>
      </c>
      <c r="M469" s="44">
        <v>27</v>
      </c>
      <c r="N469" s="44">
        <v>11</v>
      </c>
      <c r="O469" s="44">
        <v>10</v>
      </c>
      <c r="P469" s="505">
        <v>2.97E-3</v>
      </c>
      <c r="Q469" s="46" t="s">
        <v>1530</v>
      </c>
      <c r="R469" s="81">
        <v>70172000</v>
      </c>
      <c r="S469" s="275" t="s">
        <v>1364</v>
      </c>
    </row>
    <row r="470" spans="1:19" ht="63" x14ac:dyDescent="0.2">
      <c r="A470" s="35">
        <v>106165</v>
      </c>
      <c r="B470" s="36" t="s">
        <v>1531</v>
      </c>
      <c r="C470" s="39" t="s">
        <v>76</v>
      </c>
      <c r="D470" s="39" t="s">
        <v>30</v>
      </c>
      <c r="E470" s="57" t="s">
        <v>1532</v>
      </c>
      <c r="F470" s="37" t="s">
        <v>497</v>
      </c>
      <c r="G470" s="1128"/>
      <c r="H470" s="40">
        <v>40.900000000000006</v>
      </c>
      <c r="I470" s="58" t="s">
        <v>33</v>
      </c>
      <c r="J470" s="77">
        <f t="shared" si="42"/>
        <v>0</v>
      </c>
      <c r="K470" s="42" t="s">
        <v>82</v>
      </c>
      <c r="L470" s="43">
        <v>0.6</v>
      </c>
      <c r="M470" s="44">
        <v>47</v>
      </c>
      <c r="N470" s="44">
        <v>15</v>
      </c>
      <c r="O470" s="44">
        <v>14</v>
      </c>
      <c r="P470" s="505">
        <v>9.9000000000000008E-3</v>
      </c>
      <c r="Q470" s="46" t="s">
        <v>1533</v>
      </c>
      <c r="R470" s="81">
        <v>70179000</v>
      </c>
      <c r="S470" s="275" t="s">
        <v>1534</v>
      </c>
    </row>
    <row r="471" spans="1:19" ht="56.1" customHeight="1" x14ac:dyDescent="0.2">
      <c r="A471" s="35">
        <v>106166</v>
      </c>
      <c r="B471" s="36" t="s">
        <v>1535</v>
      </c>
      <c r="C471" s="39" t="s">
        <v>76</v>
      </c>
      <c r="D471" s="39" t="s">
        <v>30</v>
      </c>
      <c r="E471" s="57" t="s">
        <v>1536</v>
      </c>
      <c r="F471" s="37" t="s">
        <v>497</v>
      </c>
      <c r="G471" s="1128"/>
      <c r="H471" s="40">
        <v>31.3</v>
      </c>
      <c r="I471" s="58" t="s">
        <v>33</v>
      </c>
      <c r="J471" s="77">
        <f t="shared" si="42"/>
        <v>0</v>
      </c>
      <c r="K471" s="42" t="s">
        <v>82</v>
      </c>
      <c r="L471" s="43">
        <v>0.7</v>
      </c>
      <c r="M471" s="44">
        <v>13</v>
      </c>
      <c r="N471" s="44">
        <v>13</v>
      </c>
      <c r="O471" s="44">
        <v>36</v>
      </c>
      <c r="P471" s="505">
        <v>6.1000000000000004E-3</v>
      </c>
      <c r="Q471" s="46" t="s">
        <v>1537</v>
      </c>
      <c r="R471" s="81">
        <v>70179000</v>
      </c>
      <c r="S471" s="275" t="s">
        <v>1534</v>
      </c>
    </row>
    <row r="472" spans="1:19" ht="56.1" customHeight="1" x14ac:dyDescent="0.2">
      <c r="A472" s="35">
        <v>106167</v>
      </c>
      <c r="B472" s="36" t="s">
        <v>1538</v>
      </c>
      <c r="C472" s="39" t="s">
        <v>76</v>
      </c>
      <c r="D472" s="39" t="s">
        <v>30</v>
      </c>
      <c r="E472" s="57" t="s">
        <v>1539</v>
      </c>
      <c r="F472" s="37" t="s">
        <v>497</v>
      </c>
      <c r="G472" s="1128"/>
      <c r="H472" s="40">
        <v>19.8</v>
      </c>
      <c r="I472" s="58" t="s">
        <v>33</v>
      </c>
      <c r="J472" s="77">
        <f t="shared" si="42"/>
        <v>0</v>
      </c>
      <c r="K472" s="42" t="s">
        <v>82</v>
      </c>
      <c r="L472" s="43">
        <v>0.5</v>
      </c>
      <c r="M472" s="44">
        <v>42</v>
      </c>
      <c r="N472" s="44">
        <v>12</v>
      </c>
      <c r="O472" s="44">
        <v>10</v>
      </c>
      <c r="P472" s="505">
        <v>5.0400000000000002E-3</v>
      </c>
      <c r="Q472" s="46" t="s">
        <v>1540</v>
      </c>
      <c r="R472" s="81">
        <v>70179000</v>
      </c>
      <c r="S472" s="275" t="s">
        <v>1534</v>
      </c>
    </row>
    <row r="473" spans="1:19" ht="56.1" customHeight="1" x14ac:dyDescent="0.2">
      <c r="A473" s="35">
        <v>106168</v>
      </c>
      <c r="B473" s="36" t="s">
        <v>1541</v>
      </c>
      <c r="C473" s="39" t="s">
        <v>76</v>
      </c>
      <c r="D473" s="39" t="s">
        <v>30</v>
      </c>
      <c r="E473" s="57" t="s">
        <v>1542</v>
      </c>
      <c r="F473" s="37" t="s">
        <v>497</v>
      </c>
      <c r="G473" s="1128"/>
      <c r="H473" s="40">
        <v>11.25</v>
      </c>
      <c r="I473" s="58" t="s">
        <v>33</v>
      </c>
      <c r="J473" s="77">
        <f t="shared" si="42"/>
        <v>0</v>
      </c>
      <c r="K473" s="42" t="s">
        <v>82</v>
      </c>
      <c r="L473" s="43">
        <v>0.06</v>
      </c>
      <c r="M473" s="44">
        <v>8</v>
      </c>
      <c r="N473" s="44">
        <v>8</v>
      </c>
      <c r="O473" s="44">
        <v>26</v>
      </c>
      <c r="P473" s="505">
        <v>1.6999999999999999E-3</v>
      </c>
      <c r="Q473" s="46" t="s">
        <v>1543</v>
      </c>
      <c r="R473" s="81">
        <v>70179000</v>
      </c>
      <c r="S473" s="275" t="s">
        <v>1534</v>
      </c>
    </row>
    <row r="474" spans="1:19" ht="56.1" customHeight="1" x14ac:dyDescent="0.2">
      <c r="A474" s="35">
        <v>106169</v>
      </c>
      <c r="B474" s="36" t="s">
        <v>1544</v>
      </c>
      <c r="C474" s="39" t="s">
        <v>76</v>
      </c>
      <c r="D474" s="39" t="s">
        <v>30</v>
      </c>
      <c r="E474" s="57" t="s">
        <v>1545</v>
      </c>
      <c r="F474" s="37" t="s">
        <v>497</v>
      </c>
      <c r="G474" s="1128"/>
      <c r="H474" s="40">
        <v>10.4</v>
      </c>
      <c r="I474" s="58" t="s">
        <v>33</v>
      </c>
      <c r="J474" s="77">
        <f t="shared" si="42"/>
        <v>0</v>
      </c>
      <c r="K474" s="42" t="s">
        <v>82</v>
      </c>
      <c r="L474" s="43">
        <v>0.1</v>
      </c>
      <c r="M474" s="44">
        <v>25</v>
      </c>
      <c r="N474" s="44">
        <v>8</v>
      </c>
      <c r="O474" s="44">
        <v>7</v>
      </c>
      <c r="P474" s="505">
        <v>1.4E-3</v>
      </c>
      <c r="Q474" s="46" t="s">
        <v>1546</v>
      </c>
      <c r="R474" s="81">
        <v>70179000</v>
      </c>
      <c r="S474" s="275" t="s">
        <v>1534</v>
      </c>
    </row>
    <row r="475" spans="1:19" ht="56.1" customHeight="1" x14ac:dyDescent="0.2">
      <c r="A475" s="35">
        <v>106170</v>
      </c>
      <c r="B475" s="36" t="s">
        <v>1547</v>
      </c>
      <c r="C475" s="39" t="s">
        <v>76</v>
      </c>
      <c r="D475" s="39" t="s">
        <v>30</v>
      </c>
      <c r="E475" s="57" t="s">
        <v>1548</v>
      </c>
      <c r="F475" s="37" t="s">
        <v>497</v>
      </c>
      <c r="G475" s="1128"/>
      <c r="H475" s="40">
        <v>8.7000000000000011</v>
      </c>
      <c r="I475" s="58" t="s">
        <v>33</v>
      </c>
      <c r="J475" s="77">
        <f t="shared" si="42"/>
        <v>0</v>
      </c>
      <c r="K475" s="42" t="s">
        <v>82</v>
      </c>
      <c r="L475" s="43">
        <v>0.05</v>
      </c>
      <c r="M475" s="44">
        <v>6</v>
      </c>
      <c r="N475" s="44">
        <v>6</v>
      </c>
      <c r="O475" s="44">
        <v>17</v>
      </c>
      <c r="P475" s="505">
        <v>6.1200000000000002E-4</v>
      </c>
      <c r="Q475" s="46" t="s">
        <v>1549</v>
      </c>
      <c r="R475" s="81">
        <v>70179000</v>
      </c>
      <c r="S475" s="275" t="s">
        <v>1534</v>
      </c>
    </row>
    <row r="476" spans="1:19" ht="78.75" x14ac:dyDescent="0.2">
      <c r="A476" s="262">
        <v>106721</v>
      </c>
      <c r="B476" s="55" t="s">
        <v>1550</v>
      </c>
      <c r="C476" s="39" t="s">
        <v>76</v>
      </c>
      <c r="D476" s="39" t="s">
        <v>30</v>
      </c>
      <c r="E476" s="38" t="s">
        <v>1551</v>
      </c>
      <c r="F476" s="37" t="s">
        <v>497</v>
      </c>
      <c r="G476" s="1128"/>
      <c r="H476" s="40">
        <v>61.800000000000004</v>
      </c>
      <c r="I476" s="58" t="s">
        <v>33</v>
      </c>
      <c r="J476" s="77">
        <f t="shared" si="42"/>
        <v>0</v>
      </c>
      <c r="K476" s="42" t="s">
        <v>82</v>
      </c>
      <c r="L476" s="43">
        <v>1</v>
      </c>
      <c r="M476" s="44">
        <v>25</v>
      </c>
      <c r="N476" s="44">
        <v>25</v>
      </c>
      <c r="O476" s="44">
        <v>40</v>
      </c>
      <c r="P476" s="505">
        <v>2.5000000000000001E-2</v>
      </c>
      <c r="Q476" s="46" t="s">
        <v>1552</v>
      </c>
      <c r="R476" s="81">
        <v>70172000</v>
      </c>
      <c r="S476" s="275" t="s">
        <v>1553</v>
      </c>
    </row>
    <row r="477" spans="1:19" ht="78.75" x14ac:dyDescent="0.2">
      <c r="A477" s="35">
        <v>106177</v>
      </c>
      <c r="B477" s="36" t="s">
        <v>1554</v>
      </c>
      <c r="C477" s="39" t="s">
        <v>76</v>
      </c>
      <c r="D477" s="39" t="s">
        <v>30</v>
      </c>
      <c r="E477" s="38" t="s">
        <v>1555</v>
      </c>
      <c r="F477" s="37" t="s">
        <v>497</v>
      </c>
      <c r="G477" s="1128"/>
      <c r="H477" s="40">
        <v>9.0500000000000007</v>
      </c>
      <c r="I477" s="58" t="s">
        <v>33</v>
      </c>
      <c r="J477" s="41">
        <f t="shared" si="42"/>
        <v>0</v>
      </c>
      <c r="K477" s="42" t="s">
        <v>82</v>
      </c>
      <c r="L477" s="43">
        <v>1</v>
      </c>
      <c r="M477" s="44">
        <v>25</v>
      </c>
      <c r="N477" s="44">
        <v>25</v>
      </c>
      <c r="O477" s="44">
        <v>40</v>
      </c>
      <c r="P477" s="505">
        <v>2.5000000000000001E-2</v>
      </c>
      <c r="Q477" s="46" t="s">
        <v>1556</v>
      </c>
      <c r="R477" s="81">
        <v>70172000</v>
      </c>
      <c r="S477" s="275" t="s">
        <v>1553</v>
      </c>
    </row>
    <row r="478" spans="1:19" ht="78.75" x14ac:dyDescent="0.2">
      <c r="A478" s="35">
        <v>106178</v>
      </c>
      <c r="B478" s="36" t="s">
        <v>1557</v>
      </c>
      <c r="C478" s="39" t="s">
        <v>76</v>
      </c>
      <c r="D478" s="39" t="s">
        <v>30</v>
      </c>
      <c r="E478" s="38" t="s">
        <v>1558</v>
      </c>
      <c r="F478" s="37" t="s">
        <v>497</v>
      </c>
      <c r="G478" s="1128"/>
      <c r="H478" s="40">
        <v>4.75</v>
      </c>
      <c r="I478" s="58" t="s">
        <v>33</v>
      </c>
      <c r="J478" s="77">
        <f t="shared" si="42"/>
        <v>0</v>
      </c>
      <c r="K478" s="42" t="s">
        <v>82</v>
      </c>
      <c r="L478" s="43">
        <v>0.6</v>
      </c>
      <c r="M478" s="44">
        <v>9</v>
      </c>
      <c r="N478" s="44">
        <v>9</v>
      </c>
      <c r="O478" s="44">
        <v>24</v>
      </c>
      <c r="P478" s="505">
        <v>1.944E-3</v>
      </c>
      <c r="Q478" s="46" t="s">
        <v>1559</v>
      </c>
      <c r="R478" s="81">
        <v>70172000</v>
      </c>
      <c r="S478" s="275" t="s">
        <v>1553</v>
      </c>
    </row>
    <row r="479" spans="1:19" ht="78.75" x14ac:dyDescent="0.2">
      <c r="A479" s="35">
        <v>106179</v>
      </c>
      <c r="B479" s="36" t="s">
        <v>1560</v>
      </c>
      <c r="C479" s="39" t="s">
        <v>76</v>
      </c>
      <c r="D479" s="39" t="s">
        <v>30</v>
      </c>
      <c r="E479" s="38" t="s">
        <v>1561</v>
      </c>
      <c r="F479" s="37" t="s">
        <v>497</v>
      </c>
      <c r="G479" s="1128"/>
      <c r="H479" s="40">
        <v>2.4500000000000002</v>
      </c>
      <c r="I479" s="58" t="s">
        <v>33</v>
      </c>
      <c r="J479" s="77">
        <f t="shared" si="42"/>
        <v>0</v>
      </c>
      <c r="K479" s="42" t="s">
        <v>82</v>
      </c>
      <c r="L479" s="43">
        <v>3.9</v>
      </c>
      <c r="M479" s="44">
        <v>46</v>
      </c>
      <c r="N479" s="44">
        <v>19</v>
      </c>
      <c r="O479" s="44">
        <v>21</v>
      </c>
      <c r="P479" s="505">
        <v>1.8353999999999999E-2</v>
      </c>
      <c r="Q479" s="46" t="s">
        <v>1562</v>
      </c>
      <c r="R479" s="81">
        <v>70172000</v>
      </c>
      <c r="S479" s="275" t="s">
        <v>1553</v>
      </c>
    </row>
    <row r="480" spans="1:19" ht="63" x14ac:dyDescent="0.2">
      <c r="A480" s="109">
        <v>106183</v>
      </c>
      <c r="B480" s="36" t="s">
        <v>1563</v>
      </c>
      <c r="C480" s="39" t="s">
        <v>76</v>
      </c>
      <c r="D480" s="39" t="s">
        <v>30</v>
      </c>
      <c r="E480" s="57" t="s">
        <v>1564</v>
      </c>
      <c r="F480" s="37" t="s">
        <v>497</v>
      </c>
      <c r="G480" s="1128"/>
      <c r="H480" s="40">
        <v>9.25</v>
      </c>
      <c r="I480" s="58" t="s">
        <v>33</v>
      </c>
      <c r="J480" s="77">
        <f t="shared" si="42"/>
        <v>0</v>
      </c>
      <c r="K480" s="42" t="s">
        <v>82</v>
      </c>
      <c r="L480" s="43">
        <v>0.3</v>
      </c>
      <c r="M480" s="44">
        <v>16</v>
      </c>
      <c r="N480" s="44">
        <v>16</v>
      </c>
      <c r="O480" s="44">
        <v>19</v>
      </c>
      <c r="P480" s="505">
        <v>4.8640000000000003E-3</v>
      </c>
      <c r="Q480" s="46" t="s">
        <v>1565</v>
      </c>
      <c r="R480" s="81">
        <v>70172000</v>
      </c>
      <c r="S480" s="275" t="s">
        <v>1566</v>
      </c>
    </row>
    <row r="481" spans="1:19" ht="63" x14ac:dyDescent="0.2">
      <c r="A481" s="109">
        <v>106184</v>
      </c>
      <c r="B481" s="36" t="s">
        <v>1567</v>
      </c>
      <c r="C481" s="39" t="s">
        <v>76</v>
      </c>
      <c r="D481" s="39" t="s">
        <v>30</v>
      </c>
      <c r="E481" s="57" t="s">
        <v>1568</v>
      </c>
      <c r="F481" s="37" t="s">
        <v>497</v>
      </c>
      <c r="G481" s="1128"/>
      <c r="H481" s="40">
        <v>2.4000000000000004</v>
      </c>
      <c r="I481" s="58" t="s">
        <v>33</v>
      </c>
      <c r="J481" s="77">
        <f t="shared" si="42"/>
        <v>0</v>
      </c>
      <c r="K481" s="42" t="s">
        <v>82</v>
      </c>
      <c r="L481" s="43">
        <v>0.3</v>
      </c>
      <c r="M481" s="44">
        <v>13</v>
      </c>
      <c r="N481" s="44">
        <v>13</v>
      </c>
      <c r="O481" s="44">
        <v>15</v>
      </c>
      <c r="P481" s="505">
        <v>2.5349999999999999E-3</v>
      </c>
      <c r="Q481" s="46" t="s">
        <v>1569</v>
      </c>
      <c r="R481" s="81">
        <v>70172000</v>
      </c>
      <c r="S481" s="275" t="s">
        <v>1566</v>
      </c>
    </row>
    <row r="482" spans="1:19" ht="63" x14ac:dyDescent="0.2">
      <c r="A482" s="109">
        <v>106185</v>
      </c>
      <c r="B482" s="36" t="s">
        <v>1570</v>
      </c>
      <c r="C482" s="39" t="s">
        <v>76</v>
      </c>
      <c r="D482" s="39" t="s">
        <v>30</v>
      </c>
      <c r="E482" s="57" t="s">
        <v>1571</v>
      </c>
      <c r="F482" s="37" t="s">
        <v>497</v>
      </c>
      <c r="G482" s="1128"/>
      <c r="H482" s="40">
        <v>3</v>
      </c>
      <c r="I482" s="58" t="s">
        <v>33</v>
      </c>
      <c r="J482" s="77">
        <f t="shared" si="42"/>
        <v>0</v>
      </c>
      <c r="K482" s="42" t="s">
        <v>82</v>
      </c>
      <c r="L482" s="43">
        <v>0.2</v>
      </c>
      <c r="M482" s="44">
        <v>11</v>
      </c>
      <c r="N482" s="44">
        <v>11</v>
      </c>
      <c r="O482" s="44">
        <v>13</v>
      </c>
      <c r="P482" s="505">
        <v>1.573E-3</v>
      </c>
      <c r="Q482" s="46" t="s">
        <v>1572</v>
      </c>
      <c r="R482" s="81">
        <v>70172000</v>
      </c>
      <c r="S482" s="275" t="s">
        <v>1566</v>
      </c>
    </row>
    <row r="483" spans="1:19" ht="63" x14ac:dyDescent="0.2">
      <c r="A483" s="109">
        <v>106186</v>
      </c>
      <c r="B483" s="36" t="s">
        <v>1573</v>
      </c>
      <c r="C483" s="39" t="s">
        <v>76</v>
      </c>
      <c r="D483" s="39" t="s">
        <v>30</v>
      </c>
      <c r="E483" s="57" t="s">
        <v>1574</v>
      </c>
      <c r="F483" s="37" t="s">
        <v>497</v>
      </c>
      <c r="G483" s="1128"/>
      <c r="H483" s="40">
        <v>2.4000000000000004</v>
      </c>
      <c r="I483" s="58" t="s">
        <v>33</v>
      </c>
      <c r="J483" s="77">
        <f t="shared" si="42"/>
        <v>0</v>
      </c>
      <c r="K483" s="42" t="s">
        <v>82</v>
      </c>
      <c r="L483" s="43">
        <v>0.2</v>
      </c>
      <c r="M483" s="44">
        <v>9</v>
      </c>
      <c r="N483" s="44">
        <v>9</v>
      </c>
      <c r="O483" s="44">
        <v>10</v>
      </c>
      <c r="P483" s="505">
        <v>8.0999999999999996E-4</v>
      </c>
      <c r="Q483" s="46" t="s">
        <v>1575</v>
      </c>
      <c r="R483" s="81">
        <v>70172000</v>
      </c>
      <c r="S483" s="275" t="s">
        <v>1566</v>
      </c>
    </row>
    <row r="484" spans="1:19" ht="63.75" thickBot="1" x14ac:dyDescent="0.25">
      <c r="A484" s="109">
        <v>106187</v>
      </c>
      <c r="B484" s="36" t="s">
        <v>1576</v>
      </c>
      <c r="C484" s="39" t="s">
        <v>76</v>
      </c>
      <c r="D484" s="39" t="s">
        <v>30</v>
      </c>
      <c r="E484" s="57" t="s">
        <v>1577</v>
      </c>
      <c r="F484" s="37" t="s">
        <v>497</v>
      </c>
      <c r="G484" s="1128"/>
      <c r="H484" s="40">
        <v>2.35</v>
      </c>
      <c r="I484" s="58" t="s">
        <v>33</v>
      </c>
      <c r="J484" s="77">
        <f t="shared" si="42"/>
        <v>0</v>
      </c>
      <c r="K484" s="42" t="s">
        <v>82</v>
      </c>
      <c r="L484" s="43">
        <v>0.2</v>
      </c>
      <c r="M484" s="44">
        <v>7</v>
      </c>
      <c r="N484" s="44">
        <v>7</v>
      </c>
      <c r="O484" s="44">
        <v>8</v>
      </c>
      <c r="P484" s="505">
        <v>3.9199999999999999E-4</v>
      </c>
      <c r="Q484" s="46" t="s">
        <v>1578</v>
      </c>
      <c r="R484" s="81">
        <v>70172000</v>
      </c>
      <c r="S484" s="275" t="s">
        <v>1566</v>
      </c>
    </row>
    <row r="485" spans="1:19" ht="39.950000000000003" customHeight="1" thickBot="1" x14ac:dyDescent="0.25">
      <c r="A485" s="241" t="s">
        <v>1579</v>
      </c>
      <c r="B485" s="218"/>
      <c r="C485" s="219"/>
      <c r="D485" s="219"/>
      <c r="E485" s="218"/>
      <c r="F485" s="220"/>
      <c r="G485" s="223"/>
      <c r="H485" s="723"/>
      <c r="I485" s="219"/>
      <c r="J485" s="219"/>
      <c r="K485" s="218"/>
      <c r="L485" s="219"/>
      <c r="M485" s="222"/>
      <c r="N485" s="222"/>
      <c r="O485" s="222"/>
      <c r="P485" s="601"/>
      <c r="Q485" s="220"/>
      <c r="R485" s="220"/>
      <c r="S485" s="312"/>
    </row>
    <row r="486" spans="1:19" ht="81.75" customHeight="1" x14ac:dyDescent="0.2">
      <c r="A486" s="109">
        <v>106112</v>
      </c>
      <c r="B486" s="36" t="s">
        <v>1580</v>
      </c>
      <c r="C486" s="39" t="s">
        <v>76</v>
      </c>
      <c r="D486" s="39" t="s">
        <v>30</v>
      </c>
      <c r="E486" s="57" t="s">
        <v>1581</v>
      </c>
      <c r="F486" s="37" t="s">
        <v>497</v>
      </c>
      <c r="G486" s="1128"/>
      <c r="H486" s="40">
        <v>352.15000000000003</v>
      </c>
      <c r="I486" s="58" t="s">
        <v>33</v>
      </c>
      <c r="J486" s="77">
        <f t="shared" ref="J486:J496" si="43">IF(I486="USD",H486*G486,H486*G486*1.3)</f>
        <v>0</v>
      </c>
      <c r="K486" s="42" t="s">
        <v>82</v>
      </c>
      <c r="L486" s="43">
        <v>35</v>
      </c>
      <c r="M486" s="44">
        <v>17</v>
      </c>
      <c r="N486" s="44">
        <v>17</v>
      </c>
      <c r="O486" s="44">
        <v>99</v>
      </c>
      <c r="P486" s="505">
        <v>2.8611000000000001E-2</v>
      </c>
      <c r="Q486" s="46" t="s">
        <v>1582</v>
      </c>
      <c r="R486" s="81">
        <v>39269097</v>
      </c>
      <c r="S486" s="275" t="s">
        <v>1583</v>
      </c>
    </row>
    <row r="487" spans="1:19" ht="53.25" customHeight="1" x14ac:dyDescent="0.2">
      <c r="A487" s="109">
        <v>106363</v>
      </c>
      <c r="B487" s="36" t="s">
        <v>1584</v>
      </c>
      <c r="C487" s="37" t="s">
        <v>1585</v>
      </c>
      <c r="D487" s="39" t="s">
        <v>30</v>
      </c>
      <c r="E487" s="57" t="s">
        <v>1586</v>
      </c>
      <c r="F487" s="37" t="s">
        <v>497</v>
      </c>
      <c r="G487" s="1128"/>
      <c r="H487" s="40">
        <v>8.9500000000000011</v>
      </c>
      <c r="I487" s="58" t="s">
        <v>33</v>
      </c>
      <c r="J487" s="77">
        <f t="shared" si="43"/>
        <v>0</v>
      </c>
      <c r="K487" s="42" t="s">
        <v>82</v>
      </c>
      <c r="L487" s="43">
        <v>0.1</v>
      </c>
      <c r="M487" s="44">
        <v>32</v>
      </c>
      <c r="N487" s="44">
        <v>7</v>
      </c>
      <c r="O487" s="44">
        <v>2</v>
      </c>
      <c r="P487" s="505">
        <v>4.4799999999999999E-4</v>
      </c>
      <c r="Q487" s="46" t="s">
        <v>1587</v>
      </c>
      <c r="R487" s="81">
        <v>96039099</v>
      </c>
      <c r="S487" s="275" t="s">
        <v>1588</v>
      </c>
    </row>
    <row r="488" spans="1:19" ht="141.75" x14ac:dyDescent="0.2">
      <c r="A488" s="109">
        <v>106150</v>
      </c>
      <c r="B488" s="36" t="s">
        <v>1589</v>
      </c>
      <c r="C488" s="39" t="s">
        <v>76</v>
      </c>
      <c r="D488" s="39" t="s">
        <v>30</v>
      </c>
      <c r="E488" s="57" t="s">
        <v>1590</v>
      </c>
      <c r="F488" s="37" t="s">
        <v>497</v>
      </c>
      <c r="G488" s="1128"/>
      <c r="H488" s="40">
        <v>342.35</v>
      </c>
      <c r="I488" s="58" t="s">
        <v>33</v>
      </c>
      <c r="J488" s="77">
        <f t="shared" si="43"/>
        <v>0</v>
      </c>
      <c r="K488" s="42" t="s">
        <v>82</v>
      </c>
      <c r="L488" s="43">
        <v>3</v>
      </c>
      <c r="M488" s="44">
        <v>30</v>
      </c>
      <c r="N488" s="44">
        <v>30</v>
      </c>
      <c r="O488" s="44">
        <v>40</v>
      </c>
      <c r="P488" s="505">
        <v>3.5999999999999997E-2</v>
      </c>
      <c r="Q488" s="46" t="s">
        <v>1591</v>
      </c>
      <c r="R488" s="81">
        <v>70172000</v>
      </c>
      <c r="S488" s="275" t="s">
        <v>1592</v>
      </c>
    </row>
    <row r="489" spans="1:19" ht="126" x14ac:dyDescent="0.2">
      <c r="A489" s="109" t="s">
        <v>1593</v>
      </c>
      <c r="B489" s="36" t="s">
        <v>1594</v>
      </c>
      <c r="C489" s="39" t="s">
        <v>930</v>
      </c>
      <c r="D489" s="39" t="s">
        <v>30</v>
      </c>
      <c r="E489" s="57" t="s">
        <v>1595</v>
      </c>
      <c r="F489" s="37" t="s">
        <v>497</v>
      </c>
      <c r="G489" s="1128"/>
      <c r="H489" s="40">
        <v>58.650000000000006</v>
      </c>
      <c r="I489" s="58" t="s">
        <v>33</v>
      </c>
      <c r="J489" s="77">
        <f t="shared" si="43"/>
        <v>0</v>
      </c>
      <c r="K489" s="42" t="s">
        <v>82</v>
      </c>
      <c r="L489" s="43">
        <v>0.6</v>
      </c>
      <c r="M489" s="44">
        <v>20</v>
      </c>
      <c r="N489" s="44">
        <v>20</v>
      </c>
      <c r="O489" s="44">
        <v>10</v>
      </c>
      <c r="P489" s="505">
        <v>4.0000000000000001E-3</v>
      </c>
      <c r="Q489" s="46" t="s">
        <v>1596</v>
      </c>
      <c r="R489" s="81">
        <v>90189010</v>
      </c>
      <c r="S489" s="275" t="s">
        <v>1597</v>
      </c>
    </row>
    <row r="490" spans="1:19" ht="33.75" customHeight="1" x14ac:dyDescent="0.2">
      <c r="A490" s="109">
        <v>106415</v>
      </c>
      <c r="B490" s="36" t="s">
        <v>1598</v>
      </c>
      <c r="C490" s="37" t="s">
        <v>575</v>
      </c>
      <c r="D490" s="39" t="s">
        <v>30</v>
      </c>
      <c r="E490" s="57" t="s">
        <v>1599</v>
      </c>
      <c r="F490" s="37" t="s">
        <v>497</v>
      </c>
      <c r="G490" s="1128"/>
      <c r="H490" s="40">
        <v>111.4</v>
      </c>
      <c r="I490" s="58" t="s">
        <v>33</v>
      </c>
      <c r="J490" s="77">
        <f t="shared" si="43"/>
        <v>0</v>
      </c>
      <c r="K490" s="42" t="s">
        <v>82</v>
      </c>
      <c r="L490" s="43">
        <v>3.2</v>
      </c>
      <c r="M490" s="44">
        <v>60</v>
      </c>
      <c r="N490" s="44">
        <v>60</v>
      </c>
      <c r="O490" s="44">
        <v>3</v>
      </c>
      <c r="P490" s="505">
        <v>1.0800000000000001E-2</v>
      </c>
      <c r="Q490" s="46" t="s">
        <v>1600</v>
      </c>
      <c r="R490" s="81">
        <v>48054000</v>
      </c>
      <c r="S490" s="275" t="s">
        <v>1601</v>
      </c>
    </row>
    <row r="491" spans="1:19" ht="61.5" customHeight="1" x14ac:dyDescent="0.2">
      <c r="A491" s="109">
        <v>106353</v>
      </c>
      <c r="B491" s="36" t="s">
        <v>1602</v>
      </c>
      <c r="C491" s="37" t="s">
        <v>575</v>
      </c>
      <c r="D491" s="39" t="s">
        <v>30</v>
      </c>
      <c r="E491" s="57" t="s">
        <v>1603</v>
      </c>
      <c r="F491" s="37" t="s">
        <v>497</v>
      </c>
      <c r="G491" s="1128"/>
      <c r="H491" s="40">
        <v>34.5</v>
      </c>
      <c r="I491" s="58" t="s">
        <v>33</v>
      </c>
      <c r="J491" s="77">
        <f t="shared" si="43"/>
        <v>0</v>
      </c>
      <c r="K491" s="42" t="s">
        <v>82</v>
      </c>
      <c r="L491" s="43">
        <v>0.3</v>
      </c>
      <c r="M491" s="44">
        <v>19</v>
      </c>
      <c r="N491" s="44">
        <v>19</v>
      </c>
      <c r="O491" s="44">
        <v>3</v>
      </c>
      <c r="P491" s="505">
        <v>1.1000000000000001E-3</v>
      </c>
      <c r="Q491" s="46" t="s">
        <v>1604</v>
      </c>
      <c r="R491" s="81">
        <v>48232000</v>
      </c>
      <c r="S491" s="275" t="s">
        <v>1605</v>
      </c>
    </row>
    <row r="492" spans="1:19" ht="51.75" customHeight="1" x14ac:dyDescent="0.2">
      <c r="A492" s="113">
        <v>106354</v>
      </c>
      <c r="B492" s="48" t="s">
        <v>1606</v>
      </c>
      <c r="C492" s="37" t="s">
        <v>575</v>
      </c>
      <c r="D492" s="51" t="s">
        <v>30</v>
      </c>
      <c r="E492" s="57" t="s">
        <v>1607</v>
      </c>
      <c r="F492" s="37" t="s">
        <v>497</v>
      </c>
      <c r="G492" s="1128"/>
      <c r="H492" s="52">
        <v>24</v>
      </c>
      <c r="I492" s="94" t="s">
        <v>33</v>
      </c>
      <c r="J492" s="77">
        <f t="shared" si="43"/>
        <v>0</v>
      </c>
      <c r="K492" s="42" t="s">
        <v>82</v>
      </c>
      <c r="L492" s="43">
        <v>0.2</v>
      </c>
      <c r="M492" s="44">
        <v>16</v>
      </c>
      <c r="N492" s="44">
        <v>16</v>
      </c>
      <c r="O492" s="44">
        <v>3</v>
      </c>
      <c r="P492" s="505">
        <v>8.0000000000000004E-4</v>
      </c>
      <c r="Q492" s="53" t="s">
        <v>1608</v>
      </c>
      <c r="R492" s="267">
        <v>48232000</v>
      </c>
      <c r="S492" s="275" t="s">
        <v>1605</v>
      </c>
    </row>
    <row r="493" spans="1:19" ht="204.75" x14ac:dyDescent="0.2">
      <c r="A493" s="109">
        <v>106494</v>
      </c>
      <c r="B493" s="36" t="s">
        <v>1609</v>
      </c>
      <c r="C493" s="39" t="s">
        <v>76</v>
      </c>
      <c r="D493" s="39" t="s">
        <v>30</v>
      </c>
      <c r="E493" s="96" t="s">
        <v>1610</v>
      </c>
      <c r="F493" s="37" t="s">
        <v>497</v>
      </c>
      <c r="G493" s="1128"/>
      <c r="H493" s="40">
        <v>328.8</v>
      </c>
      <c r="I493" s="58" t="s">
        <v>33</v>
      </c>
      <c r="J493" s="77">
        <f t="shared" si="43"/>
        <v>0</v>
      </c>
      <c r="K493" s="42" t="s">
        <v>82</v>
      </c>
      <c r="L493" s="43">
        <v>0.5</v>
      </c>
      <c r="M493" s="44">
        <v>7</v>
      </c>
      <c r="N493" s="44">
        <v>4</v>
      </c>
      <c r="O493" s="44">
        <v>19</v>
      </c>
      <c r="P493" s="505">
        <v>5.3200000000000003E-4</v>
      </c>
      <c r="Q493" s="46" t="s">
        <v>1611</v>
      </c>
      <c r="R493" s="81">
        <v>90251900</v>
      </c>
      <c r="S493" s="275" t="s">
        <v>1612</v>
      </c>
    </row>
    <row r="494" spans="1:19" ht="158.25" customHeight="1" x14ac:dyDescent="0.2">
      <c r="A494" s="35">
        <v>106063</v>
      </c>
      <c r="B494" s="13" t="s">
        <v>1613</v>
      </c>
      <c r="C494" s="37" t="s">
        <v>76</v>
      </c>
      <c r="D494" s="39" t="s">
        <v>30</v>
      </c>
      <c r="E494" s="57" t="s">
        <v>1614</v>
      </c>
      <c r="F494" s="37" t="s">
        <v>497</v>
      </c>
      <c r="G494" s="1128"/>
      <c r="H494" s="40">
        <v>273.7</v>
      </c>
      <c r="I494" s="58" t="s">
        <v>33</v>
      </c>
      <c r="J494" s="41">
        <f t="shared" si="43"/>
        <v>0</v>
      </c>
      <c r="K494" s="42" t="s">
        <v>82</v>
      </c>
      <c r="L494" s="43">
        <v>0.2</v>
      </c>
      <c r="M494" s="45">
        <v>13</v>
      </c>
      <c r="N494" s="45">
        <v>9</v>
      </c>
      <c r="O494" s="45">
        <v>4</v>
      </c>
      <c r="P494" s="505">
        <v>4.6799999999999999E-4</v>
      </c>
      <c r="Q494" s="46" t="s">
        <v>1615</v>
      </c>
      <c r="R494" s="81">
        <v>90251900</v>
      </c>
      <c r="S494" s="275" t="s">
        <v>1616</v>
      </c>
    </row>
    <row r="495" spans="1:19" ht="63" x14ac:dyDescent="0.2">
      <c r="A495" s="35">
        <v>106084</v>
      </c>
      <c r="B495" s="36" t="s">
        <v>1617</v>
      </c>
      <c r="C495" s="39" t="s">
        <v>76</v>
      </c>
      <c r="D495" s="39" t="s">
        <v>30</v>
      </c>
      <c r="E495" s="57" t="s">
        <v>1618</v>
      </c>
      <c r="F495" s="37" t="s">
        <v>497</v>
      </c>
      <c r="G495" s="1128"/>
      <c r="H495" s="40">
        <v>2.8000000000000003</v>
      </c>
      <c r="I495" s="58" t="s">
        <v>33</v>
      </c>
      <c r="J495" s="77">
        <f t="shared" si="43"/>
        <v>0</v>
      </c>
      <c r="K495" s="42" t="s">
        <v>82</v>
      </c>
      <c r="L495" s="43">
        <v>0.8</v>
      </c>
      <c r="M495" s="44">
        <v>20</v>
      </c>
      <c r="N495" s="44">
        <v>20</v>
      </c>
      <c r="O495" s="44">
        <v>20</v>
      </c>
      <c r="P495" s="505">
        <v>8.0000000000000002E-3</v>
      </c>
      <c r="Q495" s="46" t="s">
        <v>1619</v>
      </c>
      <c r="R495" s="81">
        <v>40419000</v>
      </c>
      <c r="S495" s="275" t="s">
        <v>1620</v>
      </c>
    </row>
    <row r="496" spans="1:19" ht="79.5" thickBot="1" x14ac:dyDescent="0.25">
      <c r="A496" s="47">
        <v>106086</v>
      </c>
      <c r="B496" s="48" t="s">
        <v>1621</v>
      </c>
      <c r="C496" s="51" t="s">
        <v>29</v>
      </c>
      <c r="D496" s="51" t="s">
        <v>30</v>
      </c>
      <c r="E496" s="54" t="s">
        <v>1622</v>
      </c>
      <c r="F496" s="37" t="s">
        <v>497</v>
      </c>
      <c r="G496" s="1128"/>
      <c r="H496" s="52">
        <v>34.75</v>
      </c>
      <c r="I496" s="94" t="s">
        <v>33</v>
      </c>
      <c r="J496" s="77">
        <f t="shared" si="43"/>
        <v>0</v>
      </c>
      <c r="K496" s="78" t="s">
        <v>82</v>
      </c>
      <c r="L496" s="79">
        <v>0.5</v>
      </c>
      <c r="M496" s="100">
        <v>18</v>
      </c>
      <c r="N496" s="100">
        <v>6</v>
      </c>
      <c r="O496" s="100">
        <v>8</v>
      </c>
      <c r="P496" s="602">
        <v>8.9999999999999998E-4</v>
      </c>
      <c r="Q496" s="53" t="s">
        <v>1623</v>
      </c>
      <c r="R496" s="267">
        <v>39269097</v>
      </c>
      <c r="S496" s="282" t="s">
        <v>1624</v>
      </c>
    </row>
    <row r="497" spans="1:19" s="25" customFormat="1" ht="45" customHeight="1" thickBot="1" x14ac:dyDescent="0.25">
      <c r="A497" s="209" t="s">
        <v>1625</v>
      </c>
      <c r="B497" s="210"/>
      <c r="C497" s="210"/>
      <c r="D497" s="210"/>
      <c r="E497" s="210"/>
      <c r="F497" s="210"/>
      <c r="G497" s="211"/>
      <c r="H497" s="731"/>
      <c r="I497" s="210"/>
      <c r="J497" s="210"/>
      <c r="K497" s="210"/>
      <c r="L497" s="212"/>
      <c r="M497" s="212"/>
      <c r="N497" s="212"/>
      <c r="O497" s="212"/>
      <c r="P497" s="629"/>
      <c r="Q497" s="210"/>
      <c r="R497" s="210"/>
      <c r="S497" s="392"/>
    </row>
    <row r="498" spans="1:19" s="25" customFormat="1" ht="45" customHeight="1" thickBot="1" x14ac:dyDescent="0.25">
      <c r="A498" s="387" t="s">
        <v>1626</v>
      </c>
      <c r="B498" s="388"/>
      <c r="C498" s="388"/>
      <c r="D498" s="388"/>
      <c r="E498" s="388"/>
      <c r="F498" s="388"/>
      <c r="G498" s="389"/>
      <c r="H498" s="732"/>
      <c r="I498" s="388"/>
      <c r="J498" s="388"/>
      <c r="K498" s="388"/>
      <c r="L498" s="390"/>
      <c r="M498" s="390"/>
      <c r="N498" s="390"/>
      <c r="O498" s="390"/>
      <c r="P498" s="630"/>
      <c r="Q498" s="388"/>
      <c r="R498" s="388"/>
      <c r="S498" s="391"/>
    </row>
    <row r="499" spans="1:19" ht="39.950000000000003" customHeight="1" thickBot="1" x14ac:dyDescent="0.25">
      <c r="A499" s="383" t="s">
        <v>1627</v>
      </c>
      <c r="B499" s="233"/>
      <c r="C499" s="234"/>
      <c r="D499" s="234"/>
      <c r="E499" s="233"/>
      <c r="F499" s="235"/>
      <c r="G499" s="236"/>
      <c r="H499" s="727"/>
      <c r="I499" s="234"/>
      <c r="J499" s="234"/>
      <c r="K499" s="233"/>
      <c r="L499" s="234"/>
      <c r="M499" s="384"/>
      <c r="N499" s="384"/>
      <c r="O499" s="384"/>
      <c r="P499" s="611"/>
      <c r="Q499" s="235"/>
      <c r="R499" s="235"/>
      <c r="S499" s="385"/>
    </row>
    <row r="500" spans="1:19" ht="165.6" customHeight="1" x14ac:dyDescent="0.2">
      <c r="A500" s="285">
        <v>106744</v>
      </c>
      <c r="B500" s="142" t="s">
        <v>1628</v>
      </c>
      <c r="C500" s="74" t="s">
        <v>1162</v>
      </c>
      <c r="D500" s="75" t="s">
        <v>30</v>
      </c>
      <c r="E500" s="115" t="s">
        <v>1629</v>
      </c>
      <c r="F500" s="37" t="s">
        <v>497</v>
      </c>
      <c r="G500" s="1128"/>
      <c r="H500" s="87">
        <v>40.1</v>
      </c>
      <c r="I500" s="88" t="s">
        <v>33</v>
      </c>
      <c r="J500" s="31">
        <f t="shared" ref="J500" si="44">IF(I500="USD",H500*G500,H500*G500*1.3)</f>
        <v>0</v>
      </c>
      <c r="K500" s="90" t="s">
        <v>82</v>
      </c>
      <c r="L500" s="92">
        <v>0.17</v>
      </c>
      <c r="M500" s="91">
        <v>21</v>
      </c>
      <c r="N500" s="91">
        <v>12</v>
      </c>
      <c r="O500" s="347">
        <v>8.5</v>
      </c>
      <c r="P500" s="537">
        <v>2.1419999999999998E-3</v>
      </c>
      <c r="Q500" s="116" t="s">
        <v>1630</v>
      </c>
      <c r="R500" s="101">
        <v>63079093</v>
      </c>
      <c r="S500" s="1008" t="s">
        <v>1631</v>
      </c>
    </row>
    <row r="501" spans="1:19" ht="117" customHeight="1" x14ac:dyDescent="0.2">
      <c r="A501" s="499">
        <v>106915</v>
      </c>
      <c r="B501" s="232" t="s">
        <v>1632</v>
      </c>
      <c r="C501" s="305" t="s">
        <v>1162</v>
      </c>
      <c r="D501" s="51" t="s">
        <v>30</v>
      </c>
      <c r="E501" s="54" t="s">
        <v>1633</v>
      </c>
      <c r="F501" s="37" t="s">
        <v>497</v>
      </c>
      <c r="G501" s="1128"/>
      <c r="H501" s="52">
        <v>40.1</v>
      </c>
      <c r="I501" s="94" t="s">
        <v>33</v>
      </c>
      <c r="J501" s="77">
        <f t="shared" ref="J501:J518" si="45">IF(I501="USD",H501*G501,H501*G501*1.3)</f>
        <v>0</v>
      </c>
      <c r="K501" s="306" t="s">
        <v>82</v>
      </c>
      <c r="L501" s="307">
        <v>1</v>
      </c>
      <c r="M501" s="308">
        <v>21</v>
      </c>
      <c r="N501" s="308">
        <v>12</v>
      </c>
      <c r="O501" s="309">
        <v>8.5</v>
      </c>
      <c r="P501" s="604">
        <v>2.1419999999999998E-3</v>
      </c>
      <c r="Q501" s="53" t="s">
        <v>1634</v>
      </c>
      <c r="R501" s="267">
        <v>63079093</v>
      </c>
      <c r="S501" s="283" t="s">
        <v>1635</v>
      </c>
    </row>
    <row r="502" spans="1:19" ht="45" customHeight="1" x14ac:dyDescent="0.2">
      <c r="A502" s="544">
        <v>106818</v>
      </c>
      <c r="B502" s="546" t="s">
        <v>1636</v>
      </c>
      <c r="C502" s="543" t="s">
        <v>575</v>
      </c>
      <c r="D502" s="1004" t="s">
        <v>779</v>
      </c>
      <c r="E502" s="1003" t="s">
        <v>777</v>
      </c>
      <c r="F502" s="543" t="s">
        <v>497</v>
      </c>
      <c r="G502" s="1128"/>
      <c r="H502" s="40">
        <v>19.649999999999999</v>
      </c>
      <c r="I502" s="58" t="s">
        <v>33</v>
      </c>
      <c r="J502" s="77">
        <f t="shared" si="45"/>
        <v>0</v>
      </c>
      <c r="K502" s="42" t="s">
        <v>82</v>
      </c>
      <c r="L502" s="187">
        <v>0.7</v>
      </c>
      <c r="M502" s="188">
        <v>25</v>
      </c>
      <c r="N502" s="188">
        <v>13</v>
      </c>
      <c r="O502" s="188">
        <v>8</v>
      </c>
      <c r="P502" s="505">
        <v>2.5999999999999999E-3</v>
      </c>
      <c r="Q502" s="46" t="s">
        <v>1637</v>
      </c>
      <c r="R502" s="274">
        <v>40151200</v>
      </c>
      <c r="S502" s="275" t="s">
        <v>1638</v>
      </c>
    </row>
    <row r="503" spans="1:19" ht="46.5" customHeight="1" x14ac:dyDescent="0.2">
      <c r="A503" s="544">
        <v>106819</v>
      </c>
      <c r="B503" s="546" t="s">
        <v>1639</v>
      </c>
      <c r="C503" s="543" t="s">
        <v>575</v>
      </c>
      <c r="D503" s="1004" t="s">
        <v>779</v>
      </c>
      <c r="E503" s="545" t="s">
        <v>777</v>
      </c>
      <c r="F503" s="543" t="s">
        <v>497</v>
      </c>
      <c r="G503" s="1128"/>
      <c r="H503" s="40">
        <v>19.649999999999999</v>
      </c>
      <c r="I503" s="58" t="s">
        <v>33</v>
      </c>
      <c r="J503" s="77">
        <f t="shared" si="45"/>
        <v>0</v>
      </c>
      <c r="K503" s="42" t="s">
        <v>82</v>
      </c>
      <c r="L503" s="187">
        <v>0.7</v>
      </c>
      <c r="M503" s="188">
        <v>25</v>
      </c>
      <c r="N503" s="188">
        <v>13</v>
      </c>
      <c r="O503" s="188">
        <v>8</v>
      </c>
      <c r="P503" s="505">
        <v>2.5999999999999999E-3</v>
      </c>
      <c r="Q503" s="46" t="s">
        <v>1640</v>
      </c>
      <c r="R503" s="274">
        <v>40151200</v>
      </c>
      <c r="S503" s="275" t="s">
        <v>1638</v>
      </c>
    </row>
    <row r="504" spans="1:19" ht="46.5" customHeight="1" x14ac:dyDescent="0.2">
      <c r="A504" s="544">
        <v>106820</v>
      </c>
      <c r="B504" s="546" t="s">
        <v>1641</v>
      </c>
      <c r="C504" s="543" t="s">
        <v>575</v>
      </c>
      <c r="D504" s="1004" t="s">
        <v>779</v>
      </c>
      <c r="E504" s="545" t="s">
        <v>777</v>
      </c>
      <c r="F504" s="543" t="s">
        <v>497</v>
      </c>
      <c r="G504" s="1128"/>
      <c r="H504" s="40">
        <v>19.649999999999999</v>
      </c>
      <c r="I504" s="58" t="s">
        <v>33</v>
      </c>
      <c r="J504" s="77">
        <f t="shared" si="45"/>
        <v>0</v>
      </c>
      <c r="K504" s="42" t="s">
        <v>82</v>
      </c>
      <c r="L504" s="187">
        <v>0.7</v>
      </c>
      <c r="M504" s="188">
        <v>25</v>
      </c>
      <c r="N504" s="188">
        <v>25</v>
      </c>
      <c r="O504" s="188">
        <v>25</v>
      </c>
      <c r="P504" s="505">
        <v>2.5624999999999998E-2</v>
      </c>
      <c r="Q504" s="46" t="s">
        <v>1642</v>
      </c>
      <c r="R504" s="274">
        <v>40151200</v>
      </c>
      <c r="S504" s="275" t="s">
        <v>1638</v>
      </c>
    </row>
    <row r="505" spans="1:19" ht="157.5" x14ac:dyDescent="0.2">
      <c r="A505" s="109">
        <v>106497</v>
      </c>
      <c r="B505" s="36" t="s">
        <v>1643</v>
      </c>
      <c r="C505" s="37" t="s">
        <v>575</v>
      </c>
      <c r="D505" s="39" t="s">
        <v>30</v>
      </c>
      <c r="E505" s="96" t="s">
        <v>1644</v>
      </c>
      <c r="F505" s="37" t="s">
        <v>497</v>
      </c>
      <c r="G505" s="1128"/>
      <c r="H505" s="40">
        <v>17.650000000000002</v>
      </c>
      <c r="I505" s="58" t="s">
        <v>33</v>
      </c>
      <c r="J505" s="77">
        <f t="shared" si="45"/>
        <v>0</v>
      </c>
      <c r="K505" s="42" t="s">
        <v>82</v>
      </c>
      <c r="L505" s="43">
        <v>0.9</v>
      </c>
      <c r="M505" s="44">
        <v>28</v>
      </c>
      <c r="N505" s="44">
        <v>12</v>
      </c>
      <c r="O505" s="44">
        <v>8</v>
      </c>
      <c r="P505" s="932">
        <v>2.6879999999999999E-3</v>
      </c>
      <c r="Q505" s="46" t="s">
        <v>1645</v>
      </c>
      <c r="R505" s="76">
        <v>40151200</v>
      </c>
      <c r="S505" s="801" t="s">
        <v>1646</v>
      </c>
    </row>
    <row r="506" spans="1:19" ht="157.5" x14ac:dyDescent="0.2">
      <c r="A506" s="109">
        <v>106498</v>
      </c>
      <c r="B506" s="36" t="s">
        <v>1647</v>
      </c>
      <c r="C506" s="37" t="s">
        <v>575</v>
      </c>
      <c r="D506" s="39" t="s">
        <v>30</v>
      </c>
      <c r="E506" s="96" t="s">
        <v>1648</v>
      </c>
      <c r="F506" s="37" t="s">
        <v>497</v>
      </c>
      <c r="G506" s="1128"/>
      <c r="H506" s="40">
        <v>17.650000000000002</v>
      </c>
      <c r="I506" s="58" t="s">
        <v>33</v>
      </c>
      <c r="J506" s="77">
        <f t="shared" si="45"/>
        <v>0</v>
      </c>
      <c r="K506" s="42" t="s">
        <v>82</v>
      </c>
      <c r="L506" s="43">
        <v>0.9</v>
      </c>
      <c r="M506" s="44">
        <v>28</v>
      </c>
      <c r="N506" s="44">
        <v>12</v>
      </c>
      <c r="O506" s="44">
        <v>8</v>
      </c>
      <c r="P506" s="932">
        <v>2.6879999999999999E-3</v>
      </c>
      <c r="Q506" s="46" t="s">
        <v>1649</v>
      </c>
      <c r="R506" s="76">
        <v>40151200</v>
      </c>
      <c r="S506" s="960" t="s">
        <v>1646</v>
      </c>
    </row>
    <row r="507" spans="1:19" ht="157.5" x14ac:dyDescent="0.2">
      <c r="A507" s="109">
        <v>106499</v>
      </c>
      <c r="B507" s="36" t="s">
        <v>1650</v>
      </c>
      <c r="C507" s="37" t="s">
        <v>575</v>
      </c>
      <c r="D507" s="39" t="s">
        <v>30</v>
      </c>
      <c r="E507" s="96" t="s">
        <v>1651</v>
      </c>
      <c r="F507" s="37" t="s">
        <v>497</v>
      </c>
      <c r="G507" s="1128"/>
      <c r="H507" s="40">
        <v>17.650000000000002</v>
      </c>
      <c r="I507" s="58" t="s">
        <v>33</v>
      </c>
      <c r="J507" s="77">
        <f t="shared" si="45"/>
        <v>0</v>
      </c>
      <c r="K507" s="42" t="s">
        <v>82</v>
      </c>
      <c r="L507" s="43">
        <v>0.9</v>
      </c>
      <c r="M507" s="44">
        <v>28</v>
      </c>
      <c r="N507" s="44">
        <v>12</v>
      </c>
      <c r="O507" s="44">
        <v>8</v>
      </c>
      <c r="P507" s="932">
        <v>2.6879999999999999E-3</v>
      </c>
      <c r="Q507" s="46" t="s">
        <v>1652</v>
      </c>
      <c r="R507" s="76">
        <v>40151200</v>
      </c>
      <c r="S507" s="960" t="s">
        <v>1646</v>
      </c>
    </row>
    <row r="508" spans="1:19" ht="102" customHeight="1" x14ac:dyDescent="0.2">
      <c r="A508" s="109">
        <v>106503</v>
      </c>
      <c r="B508" s="36" t="s">
        <v>1653</v>
      </c>
      <c r="C508" s="37" t="s">
        <v>76</v>
      </c>
      <c r="D508" s="39" t="s">
        <v>30</v>
      </c>
      <c r="E508" s="57" t="s">
        <v>1654</v>
      </c>
      <c r="F508" s="37" t="s">
        <v>497</v>
      </c>
      <c r="G508" s="1128"/>
      <c r="H508" s="40">
        <v>19.5</v>
      </c>
      <c r="I508" s="58" t="s">
        <v>33</v>
      </c>
      <c r="J508" s="77">
        <f t="shared" si="45"/>
        <v>0</v>
      </c>
      <c r="K508" s="42" t="s">
        <v>82</v>
      </c>
      <c r="L508" s="43">
        <v>1</v>
      </c>
      <c r="M508" s="44">
        <v>60</v>
      </c>
      <c r="N508" s="44">
        <v>30</v>
      </c>
      <c r="O508" s="45">
        <v>40</v>
      </c>
      <c r="P508" s="932">
        <v>7.1999999999999995E-2</v>
      </c>
      <c r="Q508" s="46" t="s">
        <v>1655</v>
      </c>
      <c r="R508" s="76">
        <v>62113210</v>
      </c>
      <c r="S508" s="801" t="s">
        <v>1656</v>
      </c>
    </row>
    <row r="509" spans="1:19" ht="100.5" customHeight="1" x14ac:dyDescent="0.2">
      <c r="A509" s="109">
        <v>106504</v>
      </c>
      <c r="B509" s="36" t="s">
        <v>1657</v>
      </c>
      <c r="C509" s="37" t="s">
        <v>76</v>
      </c>
      <c r="D509" s="39" t="s">
        <v>30</v>
      </c>
      <c r="E509" s="57" t="s">
        <v>1658</v>
      </c>
      <c r="F509" s="37" t="s">
        <v>497</v>
      </c>
      <c r="G509" s="1128"/>
      <c r="H509" s="40">
        <v>19.5</v>
      </c>
      <c r="I509" s="58" t="s">
        <v>33</v>
      </c>
      <c r="J509" s="77">
        <f t="shared" si="45"/>
        <v>0</v>
      </c>
      <c r="K509" s="42" t="s">
        <v>82</v>
      </c>
      <c r="L509" s="43">
        <v>1</v>
      </c>
      <c r="M509" s="44">
        <v>60</v>
      </c>
      <c r="N509" s="44">
        <v>30</v>
      </c>
      <c r="O509" s="45">
        <v>40</v>
      </c>
      <c r="P509" s="932">
        <v>7.1999999999999995E-2</v>
      </c>
      <c r="Q509" s="46" t="s">
        <v>1659</v>
      </c>
      <c r="R509" s="76">
        <v>62113210</v>
      </c>
      <c r="S509" s="801" t="s">
        <v>1656</v>
      </c>
    </row>
    <row r="510" spans="1:19" ht="96" customHeight="1" x14ac:dyDescent="0.2">
      <c r="A510" s="109">
        <v>106505</v>
      </c>
      <c r="B510" s="36" t="s">
        <v>1660</v>
      </c>
      <c r="C510" s="37" t="s">
        <v>76</v>
      </c>
      <c r="D510" s="39" t="s">
        <v>30</v>
      </c>
      <c r="E510" s="57" t="s">
        <v>1661</v>
      </c>
      <c r="F510" s="37" t="s">
        <v>497</v>
      </c>
      <c r="G510" s="1128"/>
      <c r="H510" s="40">
        <v>19.5</v>
      </c>
      <c r="I510" s="58" t="s">
        <v>33</v>
      </c>
      <c r="J510" s="77">
        <f t="shared" si="45"/>
        <v>0</v>
      </c>
      <c r="K510" s="42" t="s">
        <v>82</v>
      </c>
      <c r="L510" s="43">
        <v>1</v>
      </c>
      <c r="M510" s="44">
        <v>60</v>
      </c>
      <c r="N510" s="44">
        <v>30</v>
      </c>
      <c r="O510" s="45">
        <v>40</v>
      </c>
      <c r="P510" s="932">
        <v>7.1999999999999995E-2</v>
      </c>
      <c r="Q510" s="46" t="s">
        <v>1662</v>
      </c>
      <c r="R510" s="76">
        <v>62113210</v>
      </c>
      <c r="S510" s="801" t="s">
        <v>1656</v>
      </c>
    </row>
    <row r="511" spans="1:19" ht="141.75" x14ac:dyDescent="0.2">
      <c r="A511" s="262">
        <v>106723</v>
      </c>
      <c r="B511" s="55" t="s">
        <v>1663</v>
      </c>
      <c r="C511" s="37" t="s">
        <v>1664</v>
      </c>
      <c r="D511" s="39" t="s">
        <v>30</v>
      </c>
      <c r="E511" s="57" t="s">
        <v>1665</v>
      </c>
      <c r="F511" s="37" t="s">
        <v>497</v>
      </c>
      <c r="G511" s="1128"/>
      <c r="H511" s="40">
        <v>501.25</v>
      </c>
      <c r="I511" s="58" t="s">
        <v>33</v>
      </c>
      <c r="J511" s="77">
        <f t="shared" si="45"/>
        <v>0</v>
      </c>
      <c r="K511" s="42" t="s">
        <v>82</v>
      </c>
      <c r="L511" s="43">
        <v>5</v>
      </c>
      <c r="M511" s="44">
        <v>33</v>
      </c>
      <c r="N511" s="44">
        <v>28</v>
      </c>
      <c r="O511" s="44">
        <v>40</v>
      </c>
      <c r="P511" s="505">
        <v>3.696E-2</v>
      </c>
      <c r="Q511" s="46" t="s">
        <v>1666</v>
      </c>
      <c r="R511" s="81">
        <v>62101098</v>
      </c>
      <c r="S511" s="275" t="s">
        <v>1667</v>
      </c>
    </row>
    <row r="512" spans="1:19" ht="141.75" x14ac:dyDescent="0.2">
      <c r="A512" s="262">
        <v>106724</v>
      </c>
      <c r="B512" s="55" t="s">
        <v>1668</v>
      </c>
      <c r="C512" s="37" t="s">
        <v>1664</v>
      </c>
      <c r="D512" s="39" t="s">
        <v>30</v>
      </c>
      <c r="E512" s="57" t="s">
        <v>1669</v>
      </c>
      <c r="F512" s="37" t="s">
        <v>497</v>
      </c>
      <c r="G512" s="1128"/>
      <c r="H512" s="40">
        <v>501.25</v>
      </c>
      <c r="I512" s="58" t="s">
        <v>33</v>
      </c>
      <c r="J512" s="77">
        <f t="shared" si="45"/>
        <v>0</v>
      </c>
      <c r="K512" s="42" t="s">
        <v>82</v>
      </c>
      <c r="L512" s="43">
        <v>5</v>
      </c>
      <c r="M512" s="44">
        <v>37</v>
      </c>
      <c r="N512" s="44">
        <v>28</v>
      </c>
      <c r="O512" s="44">
        <v>35</v>
      </c>
      <c r="P512" s="505">
        <v>3.6260000000000001E-2</v>
      </c>
      <c r="Q512" s="46" t="s">
        <v>1666</v>
      </c>
      <c r="R512" s="81">
        <v>62101098</v>
      </c>
      <c r="S512" s="275" t="s">
        <v>1667</v>
      </c>
    </row>
    <row r="513" spans="1:19" ht="141.75" x14ac:dyDescent="0.2">
      <c r="A513" s="262">
        <v>106725</v>
      </c>
      <c r="B513" s="55" t="s">
        <v>1670</v>
      </c>
      <c r="C513" s="39" t="s">
        <v>1664</v>
      </c>
      <c r="D513" s="39" t="s">
        <v>30</v>
      </c>
      <c r="E513" s="57" t="s">
        <v>1671</v>
      </c>
      <c r="F513" s="37" t="s">
        <v>497</v>
      </c>
      <c r="G513" s="1128"/>
      <c r="H513" s="40">
        <v>501.25</v>
      </c>
      <c r="I513" s="58" t="s">
        <v>33</v>
      </c>
      <c r="J513" s="77">
        <f t="shared" si="45"/>
        <v>0</v>
      </c>
      <c r="K513" s="42" t="s">
        <v>82</v>
      </c>
      <c r="L513" s="43">
        <v>5</v>
      </c>
      <c r="M513" s="44">
        <v>37</v>
      </c>
      <c r="N513" s="44">
        <v>28</v>
      </c>
      <c r="O513" s="44">
        <v>34</v>
      </c>
      <c r="P513" s="505">
        <v>3.5223999999999998E-2</v>
      </c>
      <c r="Q513" s="46" t="s">
        <v>1666</v>
      </c>
      <c r="R513" s="81">
        <v>62101098</v>
      </c>
      <c r="S513" s="275" t="s">
        <v>1667</v>
      </c>
    </row>
    <row r="514" spans="1:19" ht="47.25" x14ac:dyDescent="0.2">
      <c r="A514" s="109">
        <v>106435</v>
      </c>
      <c r="B514" s="36" t="s">
        <v>1672</v>
      </c>
      <c r="C514" s="37" t="s">
        <v>1162</v>
      </c>
      <c r="D514" s="37" t="s">
        <v>779</v>
      </c>
      <c r="E514" s="57" t="s">
        <v>1673</v>
      </c>
      <c r="F514" s="37" t="s">
        <v>497</v>
      </c>
      <c r="G514" s="1128"/>
      <c r="H514" s="40">
        <v>72.100000000000009</v>
      </c>
      <c r="I514" s="58" t="s">
        <v>33</v>
      </c>
      <c r="J514" s="77">
        <f t="shared" si="45"/>
        <v>0</v>
      </c>
      <c r="K514" s="42" t="s">
        <v>82</v>
      </c>
      <c r="L514" s="43">
        <v>5.36</v>
      </c>
      <c r="M514" s="44">
        <v>39</v>
      </c>
      <c r="N514" s="44">
        <v>30</v>
      </c>
      <c r="O514" s="44">
        <v>37</v>
      </c>
      <c r="P514" s="505">
        <v>4.3290000000000002E-2</v>
      </c>
      <c r="Q514" s="46" t="s">
        <v>1674</v>
      </c>
      <c r="R514" s="81">
        <v>48185000</v>
      </c>
      <c r="S514" s="275" t="s">
        <v>1675</v>
      </c>
    </row>
    <row r="515" spans="1:19" ht="47.25" x14ac:dyDescent="0.2">
      <c r="A515" s="109">
        <v>106436</v>
      </c>
      <c r="B515" s="36" t="s">
        <v>1676</v>
      </c>
      <c r="C515" s="37" t="s">
        <v>1162</v>
      </c>
      <c r="D515" s="37" t="s">
        <v>779</v>
      </c>
      <c r="E515" s="57" t="s">
        <v>1677</v>
      </c>
      <c r="F515" s="37" t="s">
        <v>497</v>
      </c>
      <c r="G515" s="1128"/>
      <c r="H515" s="40">
        <v>78.800000000000011</v>
      </c>
      <c r="I515" s="58" t="s">
        <v>33</v>
      </c>
      <c r="J515" s="77">
        <f t="shared" si="45"/>
        <v>0</v>
      </c>
      <c r="K515" s="42" t="s">
        <v>82</v>
      </c>
      <c r="L515" s="43">
        <v>4.8600000000000003</v>
      </c>
      <c r="M515" s="44">
        <v>39</v>
      </c>
      <c r="N515" s="44">
        <v>30</v>
      </c>
      <c r="O515" s="44">
        <v>37</v>
      </c>
      <c r="P515" s="505">
        <v>4.3290000000000002E-2</v>
      </c>
      <c r="Q515" s="46" t="s">
        <v>1678</v>
      </c>
      <c r="R515" s="81">
        <v>48185000</v>
      </c>
      <c r="S515" s="275" t="s">
        <v>1675</v>
      </c>
    </row>
    <row r="516" spans="1:19" ht="47.25" x14ac:dyDescent="0.2">
      <c r="A516" s="109">
        <v>106437</v>
      </c>
      <c r="B516" s="36" t="s">
        <v>1679</v>
      </c>
      <c r="C516" s="37" t="s">
        <v>1162</v>
      </c>
      <c r="D516" s="37" t="s">
        <v>779</v>
      </c>
      <c r="E516" s="57" t="s">
        <v>1680</v>
      </c>
      <c r="F516" s="37" t="s">
        <v>497</v>
      </c>
      <c r="G516" s="1128"/>
      <c r="H516" s="40">
        <v>82.5</v>
      </c>
      <c r="I516" s="58" t="s">
        <v>33</v>
      </c>
      <c r="J516" s="77">
        <f t="shared" si="45"/>
        <v>0</v>
      </c>
      <c r="K516" s="42" t="s">
        <v>82</v>
      </c>
      <c r="L516" s="43">
        <v>5.5</v>
      </c>
      <c r="M516" s="44">
        <v>39</v>
      </c>
      <c r="N516" s="44">
        <v>30</v>
      </c>
      <c r="O516" s="44">
        <v>37</v>
      </c>
      <c r="P516" s="505">
        <v>4.3290000000000002E-2</v>
      </c>
      <c r="Q516" s="46" t="s">
        <v>1681</v>
      </c>
      <c r="R516" s="81">
        <v>48185000</v>
      </c>
      <c r="S516" s="275" t="s">
        <v>1675</v>
      </c>
    </row>
    <row r="517" spans="1:19" ht="78.75" x14ac:dyDescent="0.2">
      <c r="A517" s="262">
        <v>106726</v>
      </c>
      <c r="B517" s="55" t="s">
        <v>1682</v>
      </c>
      <c r="C517" s="111" t="s">
        <v>1683</v>
      </c>
      <c r="D517" s="39" t="s">
        <v>30</v>
      </c>
      <c r="E517" s="57" t="s">
        <v>1684</v>
      </c>
      <c r="F517" s="37" t="s">
        <v>497</v>
      </c>
      <c r="G517" s="1128"/>
      <c r="H517" s="40">
        <v>213.25</v>
      </c>
      <c r="I517" s="58" t="s">
        <v>33</v>
      </c>
      <c r="J517" s="77">
        <f t="shared" si="45"/>
        <v>0</v>
      </c>
      <c r="K517" s="42" t="s">
        <v>82</v>
      </c>
      <c r="L517" s="43">
        <v>6.3</v>
      </c>
      <c r="M517" s="44">
        <v>39</v>
      </c>
      <c r="N517" s="44">
        <v>28</v>
      </c>
      <c r="O517" s="44">
        <v>39</v>
      </c>
      <c r="P517" s="505">
        <v>4.2588000000000001E-2</v>
      </c>
      <c r="Q517" s="46" t="s">
        <v>1685</v>
      </c>
      <c r="R517" s="81">
        <v>39262000</v>
      </c>
      <c r="S517" s="275" t="s">
        <v>1686</v>
      </c>
    </row>
    <row r="518" spans="1:19" ht="95.25" thickBot="1" x14ac:dyDescent="0.25">
      <c r="A518" s="150">
        <v>106727</v>
      </c>
      <c r="B518" s="137" t="s">
        <v>1687</v>
      </c>
      <c r="C518" s="114" t="s">
        <v>530</v>
      </c>
      <c r="D518" s="51" t="s">
        <v>30</v>
      </c>
      <c r="E518" s="54" t="s">
        <v>1688</v>
      </c>
      <c r="F518" s="37" t="s">
        <v>497</v>
      </c>
      <c r="G518" s="1128"/>
      <c r="H518" s="52">
        <v>61.45</v>
      </c>
      <c r="I518" s="94" t="s">
        <v>33</v>
      </c>
      <c r="J518" s="77">
        <f t="shared" si="45"/>
        <v>0</v>
      </c>
      <c r="K518" s="78" t="s">
        <v>82</v>
      </c>
      <c r="L518" s="79">
        <v>4.5999999999999996</v>
      </c>
      <c r="M518" s="100">
        <v>34</v>
      </c>
      <c r="N518" s="100">
        <v>28</v>
      </c>
      <c r="O518" s="100">
        <v>50</v>
      </c>
      <c r="P518" s="602">
        <v>4.7600000000000003E-2</v>
      </c>
      <c r="Q518" s="53" t="s">
        <v>1689</v>
      </c>
      <c r="R518" s="267">
        <v>39262000</v>
      </c>
      <c r="S518" s="282" t="s">
        <v>1690</v>
      </c>
    </row>
    <row r="519" spans="1:19" s="25" customFormat="1" ht="45" customHeight="1" thickBot="1" x14ac:dyDescent="0.25">
      <c r="A519" s="213" t="s">
        <v>1691</v>
      </c>
      <c r="B519" s="214"/>
      <c r="C519" s="214"/>
      <c r="D519" s="214"/>
      <c r="E519" s="214"/>
      <c r="F519" s="214"/>
      <c r="G519" s="215"/>
      <c r="H519" s="733"/>
      <c r="I519" s="214"/>
      <c r="J519" s="214"/>
      <c r="K519" s="214"/>
      <c r="L519" s="216"/>
      <c r="M519" s="216"/>
      <c r="N519" s="216"/>
      <c r="O519" s="216"/>
      <c r="P519" s="631"/>
      <c r="Q519" s="214"/>
      <c r="R519" s="214"/>
      <c r="S519" s="386"/>
    </row>
    <row r="520" spans="1:19" ht="39.950000000000003" customHeight="1" thickBot="1" x14ac:dyDescent="0.25">
      <c r="A520" s="383" t="s">
        <v>1692</v>
      </c>
      <c r="B520" s="233"/>
      <c r="C520" s="234"/>
      <c r="D520" s="234"/>
      <c r="E520" s="233"/>
      <c r="F520" s="235"/>
      <c r="G520" s="236"/>
      <c r="H520" s="727"/>
      <c r="I520" s="234"/>
      <c r="J520" s="234"/>
      <c r="K520" s="233"/>
      <c r="L520" s="234"/>
      <c r="M520" s="384"/>
      <c r="N520" s="384"/>
      <c r="O520" s="384"/>
      <c r="P520" s="611"/>
      <c r="Q520" s="235"/>
      <c r="R520" s="235"/>
      <c r="S520" s="385"/>
    </row>
    <row r="521" spans="1:19" ht="189" x14ac:dyDescent="0.2">
      <c r="A521" s="84">
        <v>106079</v>
      </c>
      <c r="B521" s="85" t="s">
        <v>1693</v>
      </c>
      <c r="C521" s="75" t="s">
        <v>76</v>
      </c>
      <c r="D521" s="75" t="s">
        <v>30</v>
      </c>
      <c r="E521" s="115" t="s">
        <v>1694</v>
      </c>
      <c r="F521" s="37" t="s">
        <v>497</v>
      </c>
      <c r="G521" s="1128"/>
      <c r="H521" s="87">
        <v>1866.3500000000001</v>
      </c>
      <c r="I521" s="164" t="s">
        <v>33</v>
      </c>
      <c r="J521" s="31">
        <f t="shared" ref="J521:J530" si="46">IF(I521="USD",H521*G521,H521*G521*1.3)</f>
        <v>0</v>
      </c>
      <c r="K521" s="306" t="s">
        <v>82</v>
      </c>
      <c r="L521" s="307">
        <v>4</v>
      </c>
      <c r="M521" s="308">
        <v>55</v>
      </c>
      <c r="N521" s="308">
        <v>46</v>
      </c>
      <c r="O521" s="308">
        <v>22</v>
      </c>
      <c r="P521" s="604">
        <v>5.5660000000000001E-2</v>
      </c>
      <c r="Q521" s="116" t="s">
        <v>1695</v>
      </c>
      <c r="R521" s="101">
        <v>90268020</v>
      </c>
      <c r="S521" s="283" t="s">
        <v>1696</v>
      </c>
    </row>
    <row r="522" spans="1:19" ht="141.75" x14ac:dyDescent="0.2">
      <c r="A522" s="285">
        <v>106711</v>
      </c>
      <c r="B522" s="142" t="s">
        <v>1697</v>
      </c>
      <c r="C522" s="75" t="s">
        <v>76</v>
      </c>
      <c r="D522" s="75" t="s">
        <v>30</v>
      </c>
      <c r="E522" s="115" t="s">
        <v>1698</v>
      </c>
      <c r="F522" s="37" t="s">
        <v>497</v>
      </c>
      <c r="G522" s="1128"/>
      <c r="H522" s="734">
        <v>2696.8</v>
      </c>
      <c r="I522" s="58" t="s">
        <v>33</v>
      </c>
      <c r="J522" s="260">
        <f t="shared" si="46"/>
        <v>0</v>
      </c>
      <c r="K522" s="42" t="s">
        <v>82</v>
      </c>
      <c r="L522" s="43">
        <v>1.8</v>
      </c>
      <c r="M522" s="44">
        <v>47</v>
      </c>
      <c r="N522" s="44">
        <v>15</v>
      </c>
      <c r="O522" s="44">
        <v>12</v>
      </c>
      <c r="P522" s="618">
        <v>8.4600000000000005E-3</v>
      </c>
      <c r="Q522" s="116" t="s">
        <v>1699</v>
      </c>
      <c r="R522" s="101">
        <v>85394910</v>
      </c>
      <c r="S522" s="275" t="s">
        <v>1700</v>
      </c>
    </row>
    <row r="523" spans="1:19" ht="165.6" customHeight="1" x14ac:dyDescent="0.2">
      <c r="A523" s="285">
        <v>106832</v>
      </c>
      <c r="B523" s="142" t="s">
        <v>1701</v>
      </c>
      <c r="C523" s="75" t="s">
        <v>76</v>
      </c>
      <c r="D523" s="75" t="s">
        <v>30</v>
      </c>
      <c r="E523" s="115" t="s">
        <v>1702</v>
      </c>
      <c r="F523" s="37" t="s">
        <v>497</v>
      </c>
      <c r="G523" s="1128"/>
      <c r="H523" s="734">
        <v>963.2</v>
      </c>
      <c r="I523" s="58" t="s">
        <v>33</v>
      </c>
      <c r="J523" s="260">
        <f t="shared" si="46"/>
        <v>0</v>
      </c>
      <c r="K523" s="42" t="s">
        <v>82</v>
      </c>
      <c r="L523" s="43">
        <v>10</v>
      </c>
      <c r="M523" s="44">
        <v>110</v>
      </c>
      <c r="N523" s="44">
        <v>30</v>
      </c>
      <c r="O523" s="44">
        <v>17</v>
      </c>
      <c r="P523" s="261">
        <v>5.6099999999999997E-2</v>
      </c>
      <c r="Q523" s="116" t="s">
        <v>1703</v>
      </c>
      <c r="R523" s="101">
        <v>85437090</v>
      </c>
      <c r="S523" s="960" t="s">
        <v>1704</v>
      </c>
    </row>
    <row r="524" spans="1:19" ht="208.5" customHeight="1" x14ac:dyDescent="0.2">
      <c r="A524" s="285">
        <v>106833</v>
      </c>
      <c r="B524" s="142" t="s">
        <v>1705</v>
      </c>
      <c r="C524" s="75" t="s">
        <v>76</v>
      </c>
      <c r="D524" s="75" t="s">
        <v>30</v>
      </c>
      <c r="E524" s="944" t="s">
        <v>1706</v>
      </c>
      <c r="F524" s="37" t="s">
        <v>497</v>
      </c>
      <c r="G524" s="1128"/>
      <c r="H524" s="734">
        <v>536.95000000000005</v>
      </c>
      <c r="I524" s="58" t="s">
        <v>33</v>
      </c>
      <c r="J524" s="260">
        <f t="shared" si="46"/>
        <v>0</v>
      </c>
      <c r="K524" s="42" t="s">
        <v>82</v>
      </c>
      <c r="L524" s="43">
        <v>10</v>
      </c>
      <c r="M524" s="44">
        <v>110</v>
      </c>
      <c r="N524" s="44">
        <v>30</v>
      </c>
      <c r="O524" s="44">
        <v>17</v>
      </c>
      <c r="P524" s="261">
        <v>5.6099999999999997E-2</v>
      </c>
      <c r="Q524" s="116" t="s">
        <v>1707</v>
      </c>
      <c r="R524" s="101">
        <v>85437090</v>
      </c>
      <c r="S524" s="960" t="s">
        <v>1708</v>
      </c>
    </row>
    <row r="525" spans="1:19" ht="78.75" x14ac:dyDescent="0.2">
      <c r="A525" s="150">
        <v>106722</v>
      </c>
      <c r="B525" s="137" t="s">
        <v>1709</v>
      </c>
      <c r="C525" s="49" t="s">
        <v>596</v>
      </c>
      <c r="D525" s="51" t="s">
        <v>735</v>
      </c>
      <c r="E525" s="54" t="s">
        <v>1710</v>
      </c>
      <c r="F525" s="27" t="s">
        <v>497</v>
      </c>
      <c r="G525" s="1128"/>
      <c r="H525" s="52">
        <v>148.75</v>
      </c>
      <c r="I525" s="94" t="s">
        <v>33</v>
      </c>
      <c r="J525" s="77">
        <f t="shared" si="46"/>
        <v>0</v>
      </c>
      <c r="K525" s="42" t="s">
        <v>82</v>
      </c>
      <c r="L525" s="43">
        <v>0.24</v>
      </c>
      <c r="M525" s="43">
        <v>28</v>
      </c>
      <c r="N525" s="43">
        <v>29</v>
      </c>
      <c r="O525" s="43">
        <v>32</v>
      </c>
      <c r="P525" s="505">
        <v>2.5984E-2</v>
      </c>
      <c r="Q525" s="53" t="s">
        <v>1711</v>
      </c>
      <c r="R525" s="284">
        <v>84799070</v>
      </c>
      <c r="S525" s="275" t="s">
        <v>1712</v>
      </c>
    </row>
    <row r="526" spans="1:19" ht="180" customHeight="1" x14ac:dyDescent="0.2">
      <c r="A526" s="109">
        <v>106094</v>
      </c>
      <c r="B526" s="36" t="s">
        <v>1713</v>
      </c>
      <c r="C526" s="49" t="s">
        <v>76</v>
      </c>
      <c r="D526" s="39" t="s">
        <v>30</v>
      </c>
      <c r="E526" s="57" t="s">
        <v>1714</v>
      </c>
      <c r="F526" s="37" t="s">
        <v>497</v>
      </c>
      <c r="G526" s="1128"/>
      <c r="H526" s="40">
        <v>248.85000000000002</v>
      </c>
      <c r="I526" s="58" t="s">
        <v>33</v>
      </c>
      <c r="J526" s="77">
        <f t="shared" si="46"/>
        <v>0</v>
      </c>
      <c r="K526" s="42" t="s">
        <v>82</v>
      </c>
      <c r="L526" s="43">
        <v>2</v>
      </c>
      <c r="M526" s="44">
        <v>27</v>
      </c>
      <c r="N526" s="44">
        <v>12</v>
      </c>
      <c r="O526" s="44">
        <v>7</v>
      </c>
      <c r="P526" s="505">
        <v>2.2680000000000001E-3</v>
      </c>
      <c r="Q526" s="46" t="s">
        <v>1715</v>
      </c>
      <c r="R526" s="81">
        <v>30059099</v>
      </c>
      <c r="S526" s="275" t="s">
        <v>1716</v>
      </c>
    </row>
    <row r="527" spans="1:19" ht="117" customHeight="1" x14ac:dyDescent="0.2">
      <c r="A527" s="109">
        <v>106755</v>
      </c>
      <c r="B527" s="36" t="s">
        <v>1717</v>
      </c>
      <c r="C527" s="37" t="s">
        <v>1718</v>
      </c>
      <c r="D527" s="39" t="s">
        <v>30</v>
      </c>
      <c r="E527" s="229" t="s">
        <v>1719</v>
      </c>
      <c r="F527" s="37" t="s">
        <v>497</v>
      </c>
      <c r="G527" s="1128"/>
      <c r="H527" s="40">
        <v>1.4500000000000002</v>
      </c>
      <c r="I527" s="58" t="s">
        <v>33</v>
      </c>
      <c r="J527" s="77">
        <f t="shared" si="46"/>
        <v>0</v>
      </c>
      <c r="K527" s="42" t="s">
        <v>82</v>
      </c>
      <c r="L527" s="43">
        <v>12</v>
      </c>
      <c r="M527" s="44">
        <v>61</v>
      </c>
      <c r="N527" s="44">
        <v>40</v>
      </c>
      <c r="O527" s="44">
        <v>26</v>
      </c>
      <c r="P527" s="932">
        <v>6.3439999999999996E-2</v>
      </c>
      <c r="Q527" s="46" t="s">
        <v>1720</v>
      </c>
      <c r="R527" s="76">
        <v>48182099</v>
      </c>
      <c r="S527" s="952" t="s">
        <v>46</v>
      </c>
    </row>
    <row r="528" spans="1:19" ht="39.950000000000003" customHeight="1" x14ac:dyDescent="0.2">
      <c r="A528" s="35">
        <v>106349</v>
      </c>
      <c r="B528" s="36" t="s">
        <v>1721</v>
      </c>
      <c r="C528" s="49" t="s">
        <v>76</v>
      </c>
      <c r="D528" s="39" t="s">
        <v>30</v>
      </c>
      <c r="E528" s="57" t="s">
        <v>1722</v>
      </c>
      <c r="F528" s="37" t="s">
        <v>497</v>
      </c>
      <c r="G528" s="1128"/>
      <c r="H528" s="40">
        <v>8.1</v>
      </c>
      <c r="I528" s="58" t="s">
        <v>33</v>
      </c>
      <c r="J528" s="77">
        <f t="shared" si="46"/>
        <v>0</v>
      </c>
      <c r="K528" s="42" t="s">
        <v>82</v>
      </c>
      <c r="L528" s="43">
        <v>0.3</v>
      </c>
      <c r="M528" s="44">
        <v>20</v>
      </c>
      <c r="N528" s="44">
        <v>20</v>
      </c>
      <c r="O528" s="44">
        <v>25</v>
      </c>
      <c r="P528" s="505">
        <v>0.01</v>
      </c>
      <c r="Q528" s="46" t="s">
        <v>1723</v>
      </c>
      <c r="R528" s="81">
        <v>39269097</v>
      </c>
      <c r="S528" s="275" t="s">
        <v>1724</v>
      </c>
    </row>
    <row r="529" spans="1:19" ht="126" x14ac:dyDescent="0.2">
      <c r="A529" s="262">
        <v>106728</v>
      </c>
      <c r="B529" s="55" t="s">
        <v>1725</v>
      </c>
      <c r="C529" s="110" t="s">
        <v>575</v>
      </c>
      <c r="D529" s="39" t="s">
        <v>30</v>
      </c>
      <c r="E529" s="57" t="s">
        <v>1726</v>
      </c>
      <c r="F529" s="37" t="s">
        <v>497</v>
      </c>
      <c r="G529" s="1128"/>
      <c r="H529" s="40">
        <v>97.300000000000011</v>
      </c>
      <c r="I529" s="58" t="s">
        <v>33</v>
      </c>
      <c r="J529" s="77">
        <f t="shared" si="46"/>
        <v>0</v>
      </c>
      <c r="K529" s="42" t="s">
        <v>82</v>
      </c>
      <c r="L529" s="43">
        <v>0.5</v>
      </c>
      <c r="M529" s="44">
        <v>23</v>
      </c>
      <c r="N529" s="44">
        <v>12</v>
      </c>
      <c r="O529" s="44">
        <v>9</v>
      </c>
      <c r="P529" s="505">
        <v>2.4840000000000001E-3</v>
      </c>
      <c r="Q529" s="46" t="s">
        <v>1727</v>
      </c>
      <c r="R529" s="81">
        <v>39239000</v>
      </c>
      <c r="S529" s="275" t="s">
        <v>1728</v>
      </c>
    </row>
    <row r="530" spans="1:19" ht="66" customHeight="1" x14ac:dyDescent="0.2">
      <c r="A530" s="35">
        <v>106445</v>
      </c>
      <c r="B530" s="36" t="s">
        <v>1729</v>
      </c>
      <c r="C530" s="49" t="s">
        <v>76</v>
      </c>
      <c r="D530" s="39" t="s">
        <v>30</v>
      </c>
      <c r="E530" s="57" t="s">
        <v>1730</v>
      </c>
      <c r="F530" s="37" t="s">
        <v>497</v>
      </c>
      <c r="G530" s="1128"/>
      <c r="H530" s="40">
        <v>55.1</v>
      </c>
      <c r="I530" s="58" t="s">
        <v>33</v>
      </c>
      <c r="J530" s="77">
        <f t="shared" si="46"/>
        <v>0</v>
      </c>
      <c r="K530" s="42" t="s">
        <v>82</v>
      </c>
      <c r="L530" s="43">
        <v>2</v>
      </c>
      <c r="M530" s="44">
        <v>82</v>
      </c>
      <c r="N530" s="44">
        <v>37</v>
      </c>
      <c r="O530" s="44">
        <v>6</v>
      </c>
      <c r="P530" s="505">
        <v>1.8204000000000001E-2</v>
      </c>
      <c r="Q530" s="46" t="s">
        <v>1731</v>
      </c>
      <c r="R530" s="81">
        <v>39232990</v>
      </c>
      <c r="S530" s="275" t="s">
        <v>1732</v>
      </c>
    </row>
    <row r="531" spans="1:19" ht="79.5" thickBot="1" x14ac:dyDescent="0.25">
      <c r="A531" s="499">
        <v>106409</v>
      </c>
      <c r="B531" s="232" t="s">
        <v>1733</v>
      </c>
      <c r="C531" s="51" t="s">
        <v>696</v>
      </c>
      <c r="D531" s="51" t="s">
        <v>30</v>
      </c>
      <c r="E531" s="54" t="s">
        <v>1734</v>
      </c>
      <c r="F531" s="37" t="s">
        <v>497</v>
      </c>
      <c r="G531" s="1128"/>
      <c r="H531" s="52">
        <v>11.450000000000001</v>
      </c>
      <c r="I531" s="94" t="s">
        <v>33</v>
      </c>
      <c r="J531" s="77">
        <f>IF(I531="USD",H531*G531,H531*G531*1.25)</f>
        <v>0</v>
      </c>
      <c r="K531" s="78" t="s">
        <v>82</v>
      </c>
      <c r="L531" s="79">
        <v>0.1</v>
      </c>
      <c r="M531" s="140">
        <v>15.5</v>
      </c>
      <c r="N531" s="140">
        <v>15.5</v>
      </c>
      <c r="O531" s="140">
        <v>19.5</v>
      </c>
      <c r="P531" s="602">
        <v>4.6848749999999998E-3</v>
      </c>
      <c r="Q531" s="53" t="s">
        <v>1735</v>
      </c>
      <c r="R531" s="267">
        <v>39239000</v>
      </c>
      <c r="S531" s="282" t="s">
        <v>1736</v>
      </c>
    </row>
    <row r="532" spans="1:19" ht="39.950000000000003" customHeight="1" thickBot="1" x14ac:dyDescent="0.25">
      <c r="A532" s="241" t="s">
        <v>1737</v>
      </c>
      <c r="B532" s="218"/>
      <c r="C532" s="219"/>
      <c r="D532" s="219"/>
      <c r="E532" s="218"/>
      <c r="F532" s="220"/>
      <c r="G532" s="223"/>
      <c r="H532" s="723"/>
      <c r="I532" s="219"/>
      <c r="J532" s="219"/>
      <c r="K532" s="218"/>
      <c r="L532" s="219"/>
      <c r="M532" s="222"/>
      <c r="N532" s="222"/>
      <c r="O532" s="222"/>
      <c r="P532" s="601"/>
      <c r="Q532" s="220"/>
      <c r="R532" s="220"/>
      <c r="S532" s="312"/>
    </row>
    <row r="533" spans="1:19" ht="94.5" x14ac:dyDescent="0.2">
      <c r="A533" s="109">
        <v>106821</v>
      </c>
      <c r="B533" s="36" t="s">
        <v>1738</v>
      </c>
      <c r="C533" s="37" t="s">
        <v>575</v>
      </c>
      <c r="D533" s="39" t="s">
        <v>495</v>
      </c>
      <c r="E533" s="57" t="s">
        <v>1739</v>
      </c>
      <c r="F533" s="37" t="s">
        <v>497</v>
      </c>
      <c r="G533" s="1128"/>
      <c r="H533" s="40">
        <v>43.2</v>
      </c>
      <c r="I533" s="58" t="s">
        <v>33</v>
      </c>
      <c r="J533" s="41">
        <f t="shared" ref="J533:J539" si="47">IF(I533="USD",H533*G533,H533*G533*1.3)</f>
        <v>0</v>
      </c>
      <c r="K533" s="42" t="s">
        <v>82</v>
      </c>
      <c r="L533" s="43">
        <v>2</v>
      </c>
      <c r="M533" s="44">
        <v>21</v>
      </c>
      <c r="N533" s="44">
        <v>29</v>
      </c>
      <c r="O533" s="44">
        <v>32</v>
      </c>
      <c r="P533" s="505">
        <v>1.9487999999999998E-2</v>
      </c>
      <c r="Q533" s="46" t="s">
        <v>1740</v>
      </c>
      <c r="R533" s="81">
        <v>28011000</v>
      </c>
      <c r="S533" s="275" t="s">
        <v>1741</v>
      </c>
    </row>
    <row r="534" spans="1:19" ht="78.75" x14ac:dyDescent="0.2">
      <c r="A534" s="118">
        <v>106373</v>
      </c>
      <c r="B534" s="23" t="s">
        <v>1742</v>
      </c>
      <c r="C534" s="27" t="s">
        <v>76</v>
      </c>
      <c r="D534" s="39" t="s">
        <v>495</v>
      </c>
      <c r="E534" s="28" t="s">
        <v>1743</v>
      </c>
      <c r="F534" s="37" t="s">
        <v>497</v>
      </c>
      <c r="G534" s="1128"/>
      <c r="H534" s="30">
        <v>3.9000000000000004</v>
      </c>
      <c r="I534" s="164" t="s">
        <v>33</v>
      </c>
      <c r="J534" s="31">
        <f t="shared" si="47"/>
        <v>0</v>
      </c>
      <c r="K534" s="78" t="s">
        <v>82</v>
      </c>
      <c r="L534" s="79">
        <v>1.1000000000000001</v>
      </c>
      <c r="M534" s="100">
        <v>21</v>
      </c>
      <c r="N534" s="100">
        <v>29</v>
      </c>
      <c r="O534" s="100">
        <v>32</v>
      </c>
      <c r="P534" s="602">
        <v>1.95E-2</v>
      </c>
      <c r="Q534" s="34" t="s">
        <v>1744</v>
      </c>
      <c r="R534" s="243">
        <v>34012090</v>
      </c>
      <c r="S534" s="282" t="s">
        <v>1745</v>
      </c>
    </row>
    <row r="535" spans="1:19" ht="94.5" x14ac:dyDescent="0.2">
      <c r="A535" s="109">
        <v>106374</v>
      </c>
      <c r="B535" s="36" t="s">
        <v>1746</v>
      </c>
      <c r="C535" s="37" t="s">
        <v>76</v>
      </c>
      <c r="D535" s="39" t="s">
        <v>735</v>
      </c>
      <c r="E535" s="57" t="s">
        <v>1747</v>
      </c>
      <c r="F535" s="37" t="s">
        <v>497</v>
      </c>
      <c r="G535" s="1128"/>
      <c r="H535" s="40">
        <v>8.2000000000000011</v>
      </c>
      <c r="I535" s="58" t="s">
        <v>33</v>
      </c>
      <c r="J535" s="41">
        <f t="shared" si="47"/>
        <v>0</v>
      </c>
      <c r="K535" s="42" t="s">
        <v>1748</v>
      </c>
      <c r="L535" s="43">
        <v>1.4</v>
      </c>
      <c r="M535" s="44">
        <v>21</v>
      </c>
      <c r="N535" s="44">
        <v>29</v>
      </c>
      <c r="O535" s="44">
        <v>32</v>
      </c>
      <c r="P535" s="505">
        <v>1.95E-2</v>
      </c>
      <c r="Q535" s="46" t="s">
        <v>1749</v>
      </c>
      <c r="R535" s="81">
        <v>38089490</v>
      </c>
      <c r="S535" s="275" t="s">
        <v>1750</v>
      </c>
    </row>
    <row r="536" spans="1:19" ht="47.25" x14ac:dyDescent="0.2">
      <c r="A536" s="35">
        <v>106294</v>
      </c>
      <c r="B536" s="36" t="s">
        <v>1751</v>
      </c>
      <c r="C536" s="37" t="s">
        <v>76</v>
      </c>
      <c r="D536" s="39" t="s">
        <v>735</v>
      </c>
      <c r="E536" s="57" t="s">
        <v>1752</v>
      </c>
      <c r="F536" s="74" t="s">
        <v>497</v>
      </c>
      <c r="G536" s="1128"/>
      <c r="H536" s="40">
        <v>46.550000000000004</v>
      </c>
      <c r="I536" s="58" t="s">
        <v>33</v>
      </c>
      <c r="J536" s="77">
        <f t="shared" si="47"/>
        <v>0</v>
      </c>
      <c r="K536" s="42" t="s">
        <v>1753</v>
      </c>
      <c r="L536" s="43">
        <v>3.6</v>
      </c>
      <c r="M536" s="44">
        <v>21</v>
      </c>
      <c r="N536" s="45">
        <v>29</v>
      </c>
      <c r="O536" s="44">
        <v>32</v>
      </c>
      <c r="P536" s="505">
        <v>1.95E-2</v>
      </c>
      <c r="Q536" s="46" t="s">
        <v>1754</v>
      </c>
      <c r="R536" s="81">
        <v>38089490</v>
      </c>
      <c r="S536" s="275" t="s">
        <v>1755</v>
      </c>
    </row>
    <row r="537" spans="1:19" ht="49.5" customHeight="1" x14ac:dyDescent="0.2">
      <c r="A537" s="109">
        <v>106371</v>
      </c>
      <c r="B537" s="36" t="s">
        <v>1756</v>
      </c>
      <c r="C537" s="37" t="s">
        <v>76</v>
      </c>
      <c r="D537" s="39" t="s">
        <v>735</v>
      </c>
      <c r="E537" s="57" t="s">
        <v>1757</v>
      </c>
      <c r="F537" s="74" t="s">
        <v>497</v>
      </c>
      <c r="G537" s="1128"/>
      <c r="H537" s="40">
        <v>35.200000000000003</v>
      </c>
      <c r="I537" s="58" t="s">
        <v>33</v>
      </c>
      <c r="J537" s="77">
        <f t="shared" si="47"/>
        <v>0</v>
      </c>
      <c r="K537" s="42" t="s">
        <v>1748</v>
      </c>
      <c r="L537" s="43">
        <v>5.0999999999999996</v>
      </c>
      <c r="M537" s="44">
        <v>21</v>
      </c>
      <c r="N537" s="44">
        <v>29</v>
      </c>
      <c r="O537" s="44">
        <v>32</v>
      </c>
      <c r="P537" s="505">
        <v>1.95E-2</v>
      </c>
      <c r="Q537" s="46" t="s">
        <v>1758</v>
      </c>
      <c r="R537" s="81">
        <v>38089490</v>
      </c>
      <c r="S537" s="275" t="s">
        <v>1759</v>
      </c>
    </row>
    <row r="538" spans="1:19" ht="104.25" customHeight="1" x14ac:dyDescent="0.2">
      <c r="A538" s="262">
        <v>106747</v>
      </c>
      <c r="B538" s="55" t="s">
        <v>1760</v>
      </c>
      <c r="C538" s="37" t="s">
        <v>1125</v>
      </c>
      <c r="D538" s="39" t="s">
        <v>30</v>
      </c>
      <c r="E538" s="57" t="s">
        <v>1761</v>
      </c>
      <c r="F538" s="37" t="s">
        <v>497</v>
      </c>
      <c r="G538" s="1128"/>
      <c r="H538" s="40">
        <v>10.3</v>
      </c>
      <c r="I538" s="58" t="s">
        <v>33</v>
      </c>
      <c r="J538" s="77">
        <f t="shared" si="47"/>
        <v>0</v>
      </c>
      <c r="K538" s="42" t="s">
        <v>82</v>
      </c>
      <c r="L538" s="43">
        <v>0.2</v>
      </c>
      <c r="M538" s="44">
        <v>20</v>
      </c>
      <c r="N538" s="44">
        <v>12</v>
      </c>
      <c r="O538" s="44">
        <v>25</v>
      </c>
      <c r="P538" s="505">
        <v>6.0000000000000001E-3</v>
      </c>
      <c r="Q538" s="46" t="s">
        <v>1762</v>
      </c>
      <c r="R538" s="81">
        <v>39269097</v>
      </c>
      <c r="S538" s="275" t="s">
        <v>1763</v>
      </c>
    </row>
    <row r="539" spans="1:19" ht="87" customHeight="1" thickBot="1" x14ac:dyDescent="0.25">
      <c r="A539" s="113">
        <v>106378</v>
      </c>
      <c r="B539" s="48" t="s">
        <v>1764</v>
      </c>
      <c r="C539" s="49" t="s">
        <v>76</v>
      </c>
      <c r="D539" s="51" t="s">
        <v>735</v>
      </c>
      <c r="E539" s="54" t="s">
        <v>1765</v>
      </c>
      <c r="F539" s="27" t="s">
        <v>497</v>
      </c>
      <c r="G539" s="1128"/>
      <c r="H539" s="52">
        <v>130.80000000000001</v>
      </c>
      <c r="I539" s="94" t="s">
        <v>33</v>
      </c>
      <c r="J539" s="77">
        <f t="shared" si="47"/>
        <v>0</v>
      </c>
      <c r="K539" s="78" t="s">
        <v>1766</v>
      </c>
      <c r="L539" s="79">
        <v>18</v>
      </c>
      <c r="M539" s="140">
        <v>105</v>
      </c>
      <c r="N539" s="100">
        <v>60</v>
      </c>
      <c r="O539" s="100">
        <v>32</v>
      </c>
      <c r="P539" s="602">
        <v>0.2016</v>
      </c>
      <c r="Q539" s="53" t="s">
        <v>1767</v>
      </c>
      <c r="R539" s="267">
        <v>34029090</v>
      </c>
      <c r="S539" s="282" t="s">
        <v>1768</v>
      </c>
    </row>
    <row r="540" spans="1:19" s="25" customFormat="1" ht="45" customHeight="1" thickBot="1" x14ac:dyDescent="0.25">
      <c r="A540" s="213" t="s">
        <v>1769</v>
      </c>
      <c r="B540" s="214"/>
      <c r="C540" s="214"/>
      <c r="D540" s="214"/>
      <c r="E540" s="214"/>
      <c r="F540" s="214"/>
      <c r="G540" s="215"/>
      <c r="H540" s="733"/>
      <c r="I540" s="214"/>
      <c r="J540" s="214"/>
      <c r="K540" s="214"/>
      <c r="L540" s="216"/>
      <c r="M540" s="216"/>
      <c r="N540" s="216"/>
      <c r="O540" s="216"/>
      <c r="P540" s="631"/>
      <c r="Q540" s="214"/>
      <c r="R540" s="214"/>
      <c r="S540" s="386"/>
    </row>
    <row r="541" spans="1:19" ht="39.950000000000003" customHeight="1" thickBot="1" x14ac:dyDescent="0.25">
      <c r="A541" s="383" t="s">
        <v>1770</v>
      </c>
      <c r="B541" s="233"/>
      <c r="C541" s="234"/>
      <c r="D541" s="234"/>
      <c r="E541" s="233"/>
      <c r="F541" s="235"/>
      <c r="G541" s="236"/>
      <c r="H541" s="727"/>
      <c r="I541" s="234"/>
      <c r="J541" s="234"/>
      <c r="K541" s="233"/>
      <c r="L541" s="234"/>
      <c r="M541" s="384"/>
      <c r="N541" s="384"/>
      <c r="O541" s="384"/>
      <c r="P541" s="611"/>
      <c r="Q541" s="235"/>
      <c r="R541" s="235"/>
      <c r="S541" s="385"/>
    </row>
    <row r="542" spans="1:19" ht="132" customHeight="1" x14ac:dyDescent="0.2">
      <c r="A542" s="262">
        <v>106331</v>
      </c>
      <c r="B542" s="55" t="s">
        <v>1771</v>
      </c>
      <c r="C542" s="37" t="s">
        <v>76</v>
      </c>
      <c r="D542" s="51" t="s">
        <v>512</v>
      </c>
      <c r="E542" s="55" t="s">
        <v>1772</v>
      </c>
      <c r="F542" s="74" t="s">
        <v>497</v>
      </c>
      <c r="G542" s="1128"/>
      <c r="H542" s="40">
        <v>63.2</v>
      </c>
      <c r="I542" s="58" t="s">
        <v>33</v>
      </c>
      <c r="J542" s="77">
        <f>IF(I542="USD",H542*G542,H542*G542*1.3)</f>
        <v>0</v>
      </c>
      <c r="K542" s="42" t="s">
        <v>508</v>
      </c>
      <c r="L542" s="43">
        <v>4</v>
      </c>
      <c r="M542" s="44">
        <v>45</v>
      </c>
      <c r="N542" s="44">
        <v>45</v>
      </c>
      <c r="O542" s="44">
        <v>40</v>
      </c>
      <c r="P542" s="505">
        <v>8.1000000000000003E-2</v>
      </c>
      <c r="Q542" s="46" t="s">
        <v>509</v>
      </c>
      <c r="R542" s="81">
        <v>29071100</v>
      </c>
      <c r="S542" s="801" t="s">
        <v>510</v>
      </c>
    </row>
    <row r="543" spans="1:19" ht="102.95" customHeight="1" thickBot="1" x14ac:dyDescent="0.25">
      <c r="A543" s="150">
        <v>106333</v>
      </c>
      <c r="B543" s="137" t="s">
        <v>1773</v>
      </c>
      <c r="C543" s="49" t="s">
        <v>76</v>
      </c>
      <c r="D543" s="51" t="s">
        <v>512</v>
      </c>
      <c r="E543" s="229" t="s">
        <v>1774</v>
      </c>
      <c r="F543" s="27" t="s">
        <v>497</v>
      </c>
      <c r="G543" s="549"/>
      <c r="H543" s="52">
        <v>32.15</v>
      </c>
      <c r="I543" s="94" t="s">
        <v>33</v>
      </c>
      <c r="J543" s="77">
        <f>IF(I543="USD",H543*G543,H543*G543*1.3)</f>
        <v>0</v>
      </c>
      <c r="K543" s="78" t="s">
        <v>1775</v>
      </c>
      <c r="L543" s="79">
        <v>5</v>
      </c>
      <c r="M543" s="100">
        <v>21</v>
      </c>
      <c r="N543" s="100">
        <v>29</v>
      </c>
      <c r="O543" s="100">
        <v>32</v>
      </c>
      <c r="P543" s="935">
        <v>1.9487999999999998E-2</v>
      </c>
      <c r="Q543" s="53" t="s">
        <v>1776</v>
      </c>
      <c r="R543" s="366">
        <v>29051200</v>
      </c>
      <c r="S543" s="282" t="s">
        <v>1777</v>
      </c>
    </row>
    <row r="544" spans="1:19" ht="39.950000000000003" customHeight="1" thickBot="1" x14ac:dyDescent="0.25">
      <c r="A544" s="241" t="s">
        <v>1778</v>
      </c>
      <c r="B544" s="218"/>
      <c r="C544" s="219"/>
      <c r="D544" s="219"/>
      <c r="E544" s="218"/>
      <c r="F544" s="220"/>
      <c r="G544" s="223"/>
      <c r="H544" s="723"/>
      <c r="I544" s="219"/>
      <c r="J544" s="219"/>
      <c r="K544" s="218"/>
      <c r="L544" s="219"/>
      <c r="M544" s="222"/>
      <c r="N544" s="222"/>
      <c r="O544" s="222"/>
      <c r="P544" s="601"/>
      <c r="Q544" s="220"/>
      <c r="R544" s="220"/>
      <c r="S544" s="312"/>
    </row>
    <row r="545" spans="1:19" ht="43.5" customHeight="1" x14ac:dyDescent="0.2">
      <c r="A545" s="35">
        <v>106253</v>
      </c>
      <c r="B545" s="36" t="s">
        <v>1779</v>
      </c>
      <c r="C545" s="39" t="s">
        <v>1780</v>
      </c>
      <c r="D545" s="39" t="s">
        <v>30</v>
      </c>
      <c r="E545" s="57" t="s">
        <v>1781</v>
      </c>
      <c r="F545" s="37" t="s">
        <v>497</v>
      </c>
      <c r="G545" s="1128"/>
      <c r="H545" s="40">
        <v>58.45</v>
      </c>
      <c r="I545" s="58" t="s">
        <v>33</v>
      </c>
      <c r="J545" s="77">
        <f>IF(I545="USD",H545*G545,H545*G545*1.3)</f>
        <v>0</v>
      </c>
      <c r="K545" s="42" t="s">
        <v>82</v>
      </c>
      <c r="L545" s="43">
        <v>4.3</v>
      </c>
      <c r="M545" s="44">
        <v>61</v>
      </c>
      <c r="N545" s="44">
        <v>37</v>
      </c>
      <c r="O545" s="44">
        <v>52</v>
      </c>
      <c r="P545" s="505">
        <v>0.117364</v>
      </c>
      <c r="Q545" s="46" t="s">
        <v>1782</v>
      </c>
      <c r="R545" s="81">
        <v>39269097</v>
      </c>
      <c r="S545" s="275" t="s">
        <v>1783</v>
      </c>
    </row>
    <row r="546" spans="1:19" ht="110.25" x14ac:dyDescent="0.2">
      <c r="A546" s="262">
        <v>106718</v>
      </c>
      <c r="B546" s="55" t="s">
        <v>1784</v>
      </c>
      <c r="C546" s="39" t="s">
        <v>596</v>
      </c>
      <c r="D546" s="39" t="s">
        <v>30</v>
      </c>
      <c r="E546" s="57" t="s">
        <v>1785</v>
      </c>
      <c r="F546" s="37" t="s">
        <v>497</v>
      </c>
      <c r="G546" s="1128"/>
      <c r="H546" s="40">
        <v>117.60000000000001</v>
      </c>
      <c r="I546" s="58" t="s">
        <v>33</v>
      </c>
      <c r="J546" s="77">
        <f>IF(I546="USD",H546*G546,H546*G546*1.3)</f>
        <v>0</v>
      </c>
      <c r="K546" s="42" t="s">
        <v>82</v>
      </c>
      <c r="L546" s="43">
        <v>2.1</v>
      </c>
      <c r="M546" s="44">
        <v>51</v>
      </c>
      <c r="N546" s="44">
        <v>43</v>
      </c>
      <c r="O546" s="44">
        <v>11</v>
      </c>
      <c r="P546" s="505">
        <v>2.4122999999999999E-2</v>
      </c>
      <c r="Q546" s="46" t="s">
        <v>1786</v>
      </c>
      <c r="R546" s="81">
        <v>48191000</v>
      </c>
      <c r="S546" s="275" t="s">
        <v>1787</v>
      </c>
    </row>
    <row r="547" spans="1:19" ht="110.25" x14ac:dyDescent="0.2">
      <c r="A547" s="35">
        <v>106256</v>
      </c>
      <c r="B547" s="36" t="s">
        <v>1788</v>
      </c>
      <c r="C547" s="39" t="s">
        <v>76</v>
      </c>
      <c r="D547" s="39" t="s">
        <v>30</v>
      </c>
      <c r="E547" s="57" t="s">
        <v>1789</v>
      </c>
      <c r="F547" s="37" t="s">
        <v>497</v>
      </c>
      <c r="G547" s="1128"/>
      <c r="H547" s="40">
        <v>71.600000000000009</v>
      </c>
      <c r="I547" s="58" t="s">
        <v>33</v>
      </c>
      <c r="J547" s="41">
        <f>IF(I547="USD",H547*G547,H547*G547*1.3)</f>
        <v>0</v>
      </c>
      <c r="K547" s="42" t="s">
        <v>82</v>
      </c>
      <c r="L547" s="43">
        <v>0.6</v>
      </c>
      <c r="M547" s="44">
        <v>15</v>
      </c>
      <c r="N547" s="44">
        <v>15</v>
      </c>
      <c r="O547" s="44">
        <v>30</v>
      </c>
      <c r="P547" s="505">
        <v>6.7499999999999999E-3</v>
      </c>
      <c r="Q547" s="46" t="s">
        <v>1790</v>
      </c>
      <c r="R547" s="81">
        <v>39269097</v>
      </c>
      <c r="S547" s="275" t="s">
        <v>1791</v>
      </c>
    </row>
    <row r="548" spans="1:19" ht="157.5" x14ac:dyDescent="0.2">
      <c r="A548" s="109">
        <v>106358</v>
      </c>
      <c r="B548" s="55" t="s">
        <v>1792</v>
      </c>
      <c r="C548" s="37" t="s">
        <v>76</v>
      </c>
      <c r="D548" s="39" t="s">
        <v>30</v>
      </c>
      <c r="E548" s="55" t="s">
        <v>1793</v>
      </c>
      <c r="F548" s="37" t="s">
        <v>497</v>
      </c>
      <c r="G548" s="551"/>
      <c r="H548" s="40">
        <v>14.25</v>
      </c>
      <c r="I548" s="58" t="s">
        <v>33</v>
      </c>
      <c r="J548" s="77">
        <f t="shared" ref="J548:J549" si="48">IF(I548="USD",H548*G548,H548*G548*1.3)</f>
        <v>0</v>
      </c>
      <c r="K548" s="42" t="s">
        <v>82</v>
      </c>
      <c r="L548" s="43">
        <v>0.1</v>
      </c>
      <c r="M548" s="45">
        <v>12.5</v>
      </c>
      <c r="N548" s="45">
        <v>12.5</v>
      </c>
      <c r="O548" s="44">
        <v>2</v>
      </c>
      <c r="P548" s="932">
        <v>3.1250000000000001E-4</v>
      </c>
      <c r="Q548" s="37" t="s">
        <v>1794</v>
      </c>
      <c r="R548" s="110">
        <v>38229000</v>
      </c>
      <c r="S548" s="320" t="s">
        <v>1795</v>
      </c>
    </row>
    <row r="549" spans="1:19" ht="158.25" thickBot="1" x14ac:dyDescent="0.25">
      <c r="A549" s="113">
        <v>106359</v>
      </c>
      <c r="B549" s="55" t="s">
        <v>1796</v>
      </c>
      <c r="C549" s="49" t="s">
        <v>76</v>
      </c>
      <c r="D549" s="51" t="s">
        <v>30</v>
      </c>
      <c r="E549" s="55" t="s">
        <v>1797</v>
      </c>
      <c r="F549" s="37" t="s">
        <v>497</v>
      </c>
      <c r="G549" s="551"/>
      <c r="H549" s="52">
        <v>2.15</v>
      </c>
      <c r="I549" s="94" t="s">
        <v>33</v>
      </c>
      <c r="J549" s="77">
        <f t="shared" si="48"/>
        <v>0</v>
      </c>
      <c r="K549" s="78" t="s">
        <v>82</v>
      </c>
      <c r="L549" s="79">
        <v>0.1</v>
      </c>
      <c r="M549" s="100">
        <v>13</v>
      </c>
      <c r="N549" s="100">
        <v>13</v>
      </c>
      <c r="O549" s="100">
        <v>3</v>
      </c>
      <c r="P549" s="935">
        <v>5.0699999999999996E-4</v>
      </c>
      <c r="Q549" s="37" t="s">
        <v>1798</v>
      </c>
      <c r="R549" s="110">
        <v>38229000</v>
      </c>
      <c r="S549" s="967" t="s">
        <v>1799</v>
      </c>
    </row>
    <row r="550" spans="1:19" ht="24" thickBot="1" x14ac:dyDescent="0.25">
      <c r="A550" s="328" t="s">
        <v>1800</v>
      </c>
      <c r="B550" s="329"/>
      <c r="C550" s="329"/>
      <c r="D550" s="329"/>
      <c r="E550" s="329"/>
      <c r="F550" s="329"/>
      <c r="G550" s="330"/>
      <c r="H550" s="730"/>
      <c r="I550" s="329"/>
      <c r="J550" s="329"/>
      <c r="K550" s="329"/>
      <c r="L550" s="332"/>
      <c r="M550" s="332"/>
      <c r="N550" s="332"/>
      <c r="O550" s="332"/>
      <c r="P550" s="627"/>
      <c r="Q550" s="329"/>
      <c r="R550" s="329"/>
      <c r="S550" s="333"/>
    </row>
    <row r="551" spans="1:19" s="25" customFormat="1" ht="45" customHeight="1" thickBot="1" x14ac:dyDescent="0.25">
      <c r="A551" s="334" t="s">
        <v>1801</v>
      </c>
      <c r="B551" s="335"/>
      <c r="C551" s="335"/>
      <c r="D551" s="335"/>
      <c r="E551" s="335"/>
      <c r="F551" s="335"/>
      <c r="G551" s="336"/>
      <c r="H551" s="728"/>
      <c r="I551" s="335"/>
      <c r="J551" s="335"/>
      <c r="K551" s="335"/>
      <c r="L551" s="338"/>
      <c r="M551" s="338"/>
      <c r="N551" s="338"/>
      <c r="O551" s="338"/>
      <c r="P551" s="622"/>
      <c r="Q551" s="335"/>
      <c r="R551" s="335"/>
      <c r="S551" s="339"/>
    </row>
    <row r="552" spans="1:19" ht="39.950000000000003" customHeight="1" thickBot="1" x14ac:dyDescent="0.25">
      <c r="A552" s="241" t="s">
        <v>1802</v>
      </c>
      <c r="B552" s="218"/>
      <c r="C552" s="219"/>
      <c r="D552" s="219"/>
      <c r="E552" s="218"/>
      <c r="F552" s="220"/>
      <c r="G552" s="223"/>
      <c r="H552" s="723"/>
      <c r="I552" s="219"/>
      <c r="J552" s="219"/>
      <c r="K552" s="218"/>
      <c r="L552" s="219"/>
      <c r="M552" s="222"/>
      <c r="N552" s="222"/>
      <c r="O552" s="222"/>
      <c r="P552" s="601"/>
      <c r="Q552" s="220"/>
      <c r="R552" s="220"/>
      <c r="S552" s="312"/>
    </row>
    <row r="553" spans="1:19" ht="126" x14ac:dyDescent="0.2">
      <c r="A553" s="285">
        <v>106707</v>
      </c>
      <c r="B553" s="142" t="s">
        <v>1803</v>
      </c>
      <c r="C553" s="108" t="s">
        <v>76</v>
      </c>
      <c r="D553" s="74" t="s">
        <v>30</v>
      </c>
      <c r="E553" s="115" t="s">
        <v>1804</v>
      </c>
      <c r="F553" s="37" t="s">
        <v>497</v>
      </c>
      <c r="G553" s="1128"/>
      <c r="H553" s="87">
        <v>761.15</v>
      </c>
      <c r="I553" s="88" t="s">
        <v>33</v>
      </c>
      <c r="J553" s="89">
        <f>IF(I553="USD",H553*G553,H553*G553*1.3)</f>
        <v>0</v>
      </c>
      <c r="K553" s="90" t="s">
        <v>1805</v>
      </c>
      <c r="L553" s="92">
        <v>15.3</v>
      </c>
      <c r="M553" s="91">
        <v>55</v>
      </c>
      <c r="N553" s="91">
        <v>28</v>
      </c>
      <c r="O553" s="91">
        <v>34</v>
      </c>
      <c r="P553" s="537">
        <v>5.2359999999999997E-2</v>
      </c>
      <c r="Q553" s="116" t="s">
        <v>1806</v>
      </c>
      <c r="R553" s="418">
        <v>85044085</v>
      </c>
      <c r="S553" s="419" t="s">
        <v>1807</v>
      </c>
    </row>
    <row r="554" spans="1:19" ht="99" customHeight="1" x14ac:dyDescent="0.2">
      <c r="A554" s="150">
        <v>106708</v>
      </c>
      <c r="B554" s="137" t="s">
        <v>1808</v>
      </c>
      <c r="C554" s="49" t="s">
        <v>1585</v>
      </c>
      <c r="D554" s="49" t="s">
        <v>30</v>
      </c>
      <c r="E554" s="97" t="s">
        <v>1809</v>
      </c>
      <c r="F554" s="37" t="s">
        <v>497</v>
      </c>
      <c r="G554" s="1128"/>
      <c r="H554" s="52">
        <v>1749.3000000000002</v>
      </c>
      <c r="I554" s="94" t="s">
        <v>33</v>
      </c>
      <c r="J554" s="77">
        <f>IF(I554="USD",H554*G554,H554*G554*1.3)</f>
        <v>0</v>
      </c>
      <c r="K554" s="78" t="s">
        <v>1805</v>
      </c>
      <c r="L554" s="79">
        <v>14</v>
      </c>
      <c r="M554" s="100">
        <v>24</v>
      </c>
      <c r="N554" s="100">
        <v>16</v>
      </c>
      <c r="O554" s="100">
        <v>42</v>
      </c>
      <c r="P554" s="602">
        <v>1.6128E-2</v>
      </c>
      <c r="Q554" s="53" t="s">
        <v>1810</v>
      </c>
      <c r="R554" s="267">
        <v>85044085</v>
      </c>
      <c r="S554" s="280" t="s">
        <v>1807</v>
      </c>
    </row>
    <row r="555" spans="1:19" ht="144" customHeight="1" x14ac:dyDescent="0.2">
      <c r="A555" s="262">
        <v>106709</v>
      </c>
      <c r="B555" s="55" t="s">
        <v>1811</v>
      </c>
      <c r="C555" s="39" t="s">
        <v>76</v>
      </c>
      <c r="D555" s="39" t="s">
        <v>30</v>
      </c>
      <c r="E555" s="57" t="s">
        <v>1812</v>
      </c>
      <c r="F555" s="37" t="s">
        <v>497</v>
      </c>
      <c r="G555" s="1128"/>
      <c r="H555" s="40">
        <v>1933.5500000000002</v>
      </c>
      <c r="I555" s="58" t="s">
        <v>33</v>
      </c>
      <c r="J555" s="41">
        <f>IF(I555="USD",H555*G555,H555*G555*1.3)</f>
        <v>0</v>
      </c>
      <c r="K555" s="42" t="s">
        <v>1805</v>
      </c>
      <c r="L555" s="43">
        <v>34.6</v>
      </c>
      <c r="M555" s="44">
        <v>52.6</v>
      </c>
      <c r="N555" s="44">
        <v>34</v>
      </c>
      <c r="O555" s="44">
        <v>48.5</v>
      </c>
      <c r="P555" s="505">
        <v>8.6737400000000006E-2</v>
      </c>
      <c r="Q555" s="46" t="s">
        <v>1813</v>
      </c>
      <c r="R555" s="81">
        <v>85044085</v>
      </c>
      <c r="S555" s="275" t="s">
        <v>1807</v>
      </c>
    </row>
    <row r="556" spans="1:19" ht="95.25" thickBot="1" x14ac:dyDescent="0.25">
      <c r="A556" s="150">
        <v>106710</v>
      </c>
      <c r="B556" s="137" t="s">
        <v>1814</v>
      </c>
      <c r="C556" s="51" t="s">
        <v>1108</v>
      </c>
      <c r="D556" s="51" t="s">
        <v>30</v>
      </c>
      <c r="E556" s="97" t="s">
        <v>1815</v>
      </c>
      <c r="F556" s="37" t="s">
        <v>497</v>
      </c>
      <c r="G556" s="1128"/>
      <c r="H556" s="52">
        <v>2364.8000000000002</v>
      </c>
      <c r="I556" s="94" t="s">
        <v>33</v>
      </c>
      <c r="J556" s="77">
        <f>IF(I556="USD",H556*G556,H556*G556*1.3)</f>
        <v>0</v>
      </c>
      <c r="K556" s="78" t="s">
        <v>1805</v>
      </c>
      <c r="L556" s="79">
        <v>44.5</v>
      </c>
      <c r="M556" s="100">
        <v>52.6</v>
      </c>
      <c r="N556" s="100">
        <v>34</v>
      </c>
      <c r="O556" s="100">
        <v>48.5</v>
      </c>
      <c r="P556" s="602">
        <v>8.6737400000000006E-2</v>
      </c>
      <c r="Q556" s="53" t="s">
        <v>1816</v>
      </c>
      <c r="R556" s="267">
        <v>85044085</v>
      </c>
      <c r="S556" s="282" t="s">
        <v>1807</v>
      </c>
    </row>
    <row r="557" spans="1:19" ht="39.950000000000003" customHeight="1" thickBot="1" x14ac:dyDescent="0.25">
      <c r="A557" s="241" t="s">
        <v>1817</v>
      </c>
      <c r="B557" s="218"/>
      <c r="C557" s="219"/>
      <c r="D557" s="219"/>
      <c r="E557" s="218"/>
      <c r="F557" s="220"/>
      <c r="G557" s="223"/>
      <c r="H557" s="723"/>
      <c r="I557" s="219"/>
      <c r="J557" s="219"/>
      <c r="K557" s="218"/>
      <c r="L557" s="219"/>
      <c r="M557" s="222"/>
      <c r="N557" s="222"/>
      <c r="O557" s="222"/>
      <c r="P557" s="601"/>
      <c r="Q557" s="220"/>
      <c r="R557" s="220"/>
      <c r="S557" s="312"/>
    </row>
    <row r="558" spans="1:19" ht="240.75" customHeight="1" x14ac:dyDescent="0.2">
      <c r="A558" s="118">
        <v>106493</v>
      </c>
      <c r="B558" s="23" t="s">
        <v>1818</v>
      </c>
      <c r="C558" s="29" t="s">
        <v>76</v>
      </c>
      <c r="D558" s="29" t="s">
        <v>30</v>
      </c>
      <c r="E558" s="1009" t="s">
        <v>1819</v>
      </c>
      <c r="F558" s="37" t="s">
        <v>497</v>
      </c>
      <c r="G558" s="1128"/>
      <c r="H558" s="30">
        <v>5375.6500000000005</v>
      </c>
      <c r="I558" s="164" t="s">
        <v>33</v>
      </c>
      <c r="J558" s="31">
        <f>IF(I558="USD",H558*G558,H558*G558*1.3)</f>
        <v>0</v>
      </c>
      <c r="K558" s="306" t="s">
        <v>82</v>
      </c>
      <c r="L558" s="420">
        <v>550</v>
      </c>
      <c r="M558" s="420">
        <v>170</v>
      </c>
      <c r="N558" s="420">
        <v>80</v>
      </c>
      <c r="O558" s="420">
        <v>120</v>
      </c>
      <c r="P558" s="636">
        <v>1.6319999999999999</v>
      </c>
      <c r="Q558" s="34" t="s">
        <v>1820</v>
      </c>
      <c r="R558" s="243">
        <v>85023980</v>
      </c>
      <c r="S558" s="300" t="s">
        <v>1821</v>
      </c>
    </row>
    <row r="559" spans="1:19" ht="408.95" customHeight="1" thickBot="1" x14ac:dyDescent="0.25">
      <c r="A559" s="113">
        <v>106831</v>
      </c>
      <c r="B559" s="48" t="s">
        <v>1822</v>
      </c>
      <c r="C559" s="51" t="s">
        <v>76</v>
      </c>
      <c r="D559" s="51" t="s">
        <v>30</v>
      </c>
      <c r="E559" s="965" t="s">
        <v>1823</v>
      </c>
      <c r="F559" s="37" t="s">
        <v>497</v>
      </c>
      <c r="G559" s="1128"/>
      <c r="H559" s="52">
        <v>5012.3</v>
      </c>
      <c r="I559" s="94" t="s">
        <v>33</v>
      </c>
      <c r="J559" s="77">
        <f>IF(I559="USD",H559*G559,H559*G559*1.3)</f>
        <v>0</v>
      </c>
      <c r="K559" s="78" t="s">
        <v>1824</v>
      </c>
      <c r="L559" s="940">
        <v>550</v>
      </c>
      <c r="M559" s="940">
        <v>210</v>
      </c>
      <c r="N559" s="940">
        <v>80</v>
      </c>
      <c r="O559" s="940">
        <v>140</v>
      </c>
      <c r="P559" s="940">
        <v>2.3519999999999999</v>
      </c>
      <c r="Q559" s="53" t="s">
        <v>1825</v>
      </c>
      <c r="R559" s="366">
        <v>85023980</v>
      </c>
      <c r="S559" s="966" t="s">
        <v>46</v>
      </c>
    </row>
    <row r="560" spans="1:19" s="25" customFormat="1" ht="45" customHeight="1" thickBot="1" x14ac:dyDescent="0.25">
      <c r="A560" s="213" t="s">
        <v>1826</v>
      </c>
      <c r="B560" s="214"/>
      <c r="C560" s="214"/>
      <c r="D560" s="214"/>
      <c r="E560" s="214"/>
      <c r="F560" s="214"/>
      <c r="G560" s="215"/>
      <c r="H560" s="733"/>
      <c r="I560" s="214"/>
      <c r="J560" s="214"/>
      <c r="K560" s="214"/>
      <c r="L560" s="216"/>
      <c r="M560" s="216"/>
      <c r="N560" s="216"/>
      <c r="O560" s="216"/>
      <c r="P560" s="631"/>
      <c r="Q560" s="214"/>
      <c r="R560" s="214"/>
      <c r="S560" s="386"/>
    </row>
    <row r="561" spans="1:19" ht="39.950000000000003" customHeight="1" thickBot="1" x14ac:dyDescent="0.25">
      <c r="A561" s="383" t="s">
        <v>1827</v>
      </c>
      <c r="B561" s="233"/>
      <c r="C561" s="234"/>
      <c r="D561" s="234"/>
      <c r="E561" s="233"/>
      <c r="F561" s="235"/>
      <c r="G561" s="236"/>
      <c r="H561" s="727"/>
      <c r="I561" s="234"/>
      <c r="J561" s="234"/>
      <c r="K561" s="233"/>
      <c r="L561" s="234"/>
      <c r="M561" s="384"/>
      <c r="N561" s="384"/>
      <c r="O561" s="384"/>
      <c r="P561" s="611"/>
      <c r="Q561" s="235"/>
      <c r="R561" s="235"/>
      <c r="S561" s="385"/>
    </row>
    <row r="562" spans="1:19" ht="192.75" customHeight="1" x14ac:dyDescent="0.2">
      <c r="A562" s="963">
        <v>106750</v>
      </c>
      <c r="B562" s="964" t="s">
        <v>1828</v>
      </c>
      <c r="C562" s="165" t="s">
        <v>76</v>
      </c>
      <c r="D562" s="108" t="s">
        <v>30</v>
      </c>
      <c r="E562" s="166" t="s">
        <v>1829</v>
      </c>
      <c r="F562" s="37" t="s">
        <v>497</v>
      </c>
      <c r="G562" s="1128"/>
      <c r="H562" s="167">
        <v>22181.15</v>
      </c>
      <c r="I562" s="119" t="s">
        <v>33</v>
      </c>
      <c r="J562" s="31">
        <f t="shared" ref="J562:J573" si="49">IF(I562="USD",H562*G562,H562*G562*1.3)</f>
        <v>0</v>
      </c>
      <c r="K562" s="90" t="s">
        <v>82</v>
      </c>
      <c r="L562" s="108">
        <v>196</v>
      </c>
      <c r="M562" s="108">
        <v>78</v>
      </c>
      <c r="N562" s="108">
        <v>94</v>
      </c>
      <c r="O562" s="108">
        <v>65</v>
      </c>
      <c r="P562" s="620">
        <v>0.47658</v>
      </c>
      <c r="Q562" s="116" t="s">
        <v>1830</v>
      </c>
      <c r="R562" s="271">
        <v>84192000</v>
      </c>
      <c r="S562" s="283" t="s">
        <v>1831</v>
      </c>
    </row>
    <row r="563" spans="1:19" ht="147" customHeight="1" x14ac:dyDescent="0.2">
      <c r="A563" s="112">
        <v>106751</v>
      </c>
      <c r="B563" s="287" t="s">
        <v>1832</v>
      </c>
      <c r="C563" s="168" t="s">
        <v>1125</v>
      </c>
      <c r="D563" s="111" t="s">
        <v>30</v>
      </c>
      <c r="E563" s="13" t="s">
        <v>1833</v>
      </c>
      <c r="F563" s="37" t="s">
        <v>497</v>
      </c>
      <c r="G563" s="1128"/>
      <c r="H563" s="169">
        <v>259.90000000000003</v>
      </c>
      <c r="I563" s="111" t="s">
        <v>33</v>
      </c>
      <c r="J563" s="77">
        <f t="shared" si="49"/>
        <v>0</v>
      </c>
      <c r="K563" s="42" t="s">
        <v>82</v>
      </c>
      <c r="L563" s="111">
        <v>15</v>
      </c>
      <c r="M563" s="37">
        <v>70</v>
      </c>
      <c r="N563" s="37">
        <v>50</v>
      </c>
      <c r="O563" s="37">
        <v>80</v>
      </c>
      <c r="P563" s="566">
        <v>0.28000000000000003</v>
      </c>
      <c r="Q563" s="46" t="s">
        <v>1834</v>
      </c>
      <c r="R563" s="152">
        <v>84202000</v>
      </c>
      <c r="S563" s="275" t="s">
        <v>1831</v>
      </c>
    </row>
    <row r="564" spans="1:19" ht="39.950000000000003" customHeight="1" x14ac:dyDescent="0.2">
      <c r="A564" s="112">
        <v>106752</v>
      </c>
      <c r="B564" s="287" t="s">
        <v>1835</v>
      </c>
      <c r="C564" s="168" t="s">
        <v>76</v>
      </c>
      <c r="D564" s="111" t="s">
        <v>30</v>
      </c>
      <c r="E564" s="13" t="s">
        <v>1836</v>
      </c>
      <c r="F564" s="37" t="s">
        <v>497</v>
      </c>
      <c r="G564" s="1128"/>
      <c r="H564" s="169">
        <v>838.25</v>
      </c>
      <c r="I564" s="111" t="s">
        <v>33</v>
      </c>
      <c r="J564" s="77">
        <f t="shared" si="49"/>
        <v>0</v>
      </c>
      <c r="K564" s="42" t="s">
        <v>82</v>
      </c>
      <c r="L564" s="111">
        <v>1.5</v>
      </c>
      <c r="M564" s="37">
        <v>10</v>
      </c>
      <c r="N564" s="37">
        <v>30</v>
      </c>
      <c r="O564" s="37">
        <v>40</v>
      </c>
      <c r="P564" s="566">
        <v>1.2E-2</v>
      </c>
      <c r="Q564" s="46" t="s">
        <v>1837</v>
      </c>
      <c r="R564" s="152">
        <v>84212000</v>
      </c>
      <c r="S564" s="275" t="s">
        <v>1831</v>
      </c>
    </row>
    <row r="565" spans="1:19" ht="39.950000000000003" customHeight="1" x14ac:dyDescent="0.2">
      <c r="A565" s="112">
        <v>106753</v>
      </c>
      <c r="B565" s="287" t="s">
        <v>1838</v>
      </c>
      <c r="C565" s="168" t="s">
        <v>76</v>
      </c>
      <c r="D565" s="111" t="s">
        <v>30</v>
      </c>
      <c r="E565" s="13" t="s">
        <v>1839</v>
      </c>
      <c r="F565" s="37" t="s">
        <v>497</v>
      </c>
      <c r="G565" s="1128"/>
      <c r="H565" s="169">
        <v>549.80000000000007</v>
      </c>
      <c r="I565" s="111" t="s">
        <v>33</v>
      </c>
      <c r="J565" s="77">
        <f t="shared" si="49"/>
        <v>0</v>
      </c>
      <c r="K565" s="42" t="s">
        <v>82</v>
      </c>
      <c r="L565" s="111">
        <v>3</v>
      </c>
      <c r="M565" s="37">
        <v>40</v>
      </c>
      <c r="N565" s="37">
        <v>10</v>
      </c>
      <c r="O565" s="37">
        <v>50</v>
      </c>
      <c r="P565" s="566">
        <v>0.02</v>
      </c>
      <c r="Q565" s="46" t="s">
        <v>1840</v>
      </c>
      <c r="R565" s="152">
        <v>84222000</v>
      </c>
      <c r="S565" s="275" t="s">
        <v>1831</v>
      </c>
    </row>
    <row r="566" spans="1:19" ht="94.5" x14ac:dyDescent="0.2">
      <c r="A566" s="112">
        <v>106754</v>
      </c>
      <c r="B566" s="287" t="s">
        <v>1841</v>
      </c>
      <c r="C566" s="168" t="s">
        <v>76</v>
      </c>
      <c r="D566" s="111" t="s">
        <v>30</v>
      </c>
      <c r="E566" s="13" t="s">
        <v>1842</v>
      </c>
      <c r="F566" s="37" t="s">
        <v>497</v>
      </c>
      <c r="G566" s="1128"/>
      <c r="H566" s="169">
        <v>1259.5</v>
      </c>
      <c r="I566" s="111" t="s">
        <v>33</v>
      </c>
      <c r="J566" s="77">
        <f t="shared" si="49"/>
        <v>0</v>
      </c>
      <c r="K566" s="42" t="s">
        <v>82</v>
      </c>
      <c r="L566" s="111">
        <v>2</v>
      </c>
      <c r="M566" s="37">
        <v>20</v>
      </c>
      <c r="N566" s="37">
        <v>20</v>
      </c>
      <c r="O566" s="37">
        <v>10</v>
      </c>
      <c r="P566" s="566">
        <v>4.0000000000000001E-3</v>
      </c>
      <c r="Q566" s="46" t="s">
        <v>1843</v>
      </c>
      <c r="R566" s="152">
        <v>84232000</v>
      </c>
      <c r="S566" s="275" t="s">
        <v>1831</v>
      </c>
    </row>
    <row r="567" spans="1:19" ht="42" customHeight="1" thickBot="1" x14ac:dyDescent="0.25">
      <c r="A567" s="298">
        <v>106490</v>
      </c>
      <c r="B567" s="292" t="s">
        <v>1844</v>
      </c>
      <c r="C567" s="299" t="s">
        <v>76</v>
      </c>
      <c r="D567" s="179" t="s">
        <v>30</v>
      </c>
      <c r="E567" s="14" t="s">
        <v>1845</v>
      </c>
      <c r="F567" s="293" t="s">
        <v>497</v>
      </c>
      <c r="G567" s="1128"/>
      <c r="H567" s="174">
        <v>4500</v>
      </c>
      <c r="I567" s="60" t="s">
        <v>33</v>
      </c>
      <c r="J567" s="61">
        <f t="shared" si="49"/>
        <v>0</v>
      </c>
      <c r="K567" s="178" t="s">
        <v>90</v>
      </c>
      <c r="L567" s="179" t="s">
        <v>30</v>
      </c>
      <c r="M567" s="179" t="s">
        <v>30</v>
      </c>
      <c r="N567" s="179" t="s">
        <v>30</v>
      </c>
      <c r="O567" s="179" t="s">
        <v>30</v>
      </c>
      <c r="P567" s="610" t="s">
        <v>30</v>
      </c>
      <c r="Q567" s="175" t="s">
        <v>30</v>
      </c>
      <c r="R567" s="272" t="s">
        <v>30</v>
      </c>
      <c r="S567" s="277"/>
    </row>
    <row r="568" spans="1:19" ht="175.5" customHeight="1" x14ac:dyDescent="0.2">
      <c r="A568" s="395">
        <v>106808</v>
      </c>
      <c r="B568" s="296" t="s">
        <v>1846</v>
      </c>
      <c r="C568" s="165" t="s">
        <v>76</v>
      </c>
      <c r="D568" s="108" t="s">
        <v>30</v>
      </c>
      <c r="E568" s="166" t="s">
        <v>1847</v>
      </c>
      <c r="F568" s="37" t="s">
        <v>497</v>
      </c>
      <c r="G568" s="1128"/>
      <c r="H568" s="167">
        <v>22074.95</v>
      </c>
      <c r="I568" s="119" t="s">
        <v>33</v>
      </c>
      <c r="J568" s="31">
        <f t="shared" si="49"/>
        <v>0</v>
      </c>
      <c r="K568" s="90" t="s">
        <v>82</v>
      </c>
      <c r="L568" s="108">
        <v>196</v>
      </c>
      <c r="M568" s="108">
        <v>78</v>
      </c>
      <c r="N568" s="108">
        <v>94</v>
      </c>
      <c r="O568" s="108">
        <v>65</v>
      </c>
      <c r="P568" s="620">
        <v>0.47658</v>
      </c>
      <c r="Q568" s="116" t="s">
        <v>1848</v>
      </c>
      <c r="R568" s="271">
        <v>84192000</v>
      </c>
      <c r="S568" s="283" t="s">
        <v>1849</v>
      </c>
    </row>
    <row r="569" spans="1:19" ht="141.75" x14ac:dyDescent="0.2">
      <c r="A569" s="112">
        <v>106809</v>
      </c>
      <c r="B569" s="287" t="s">
        <v>1850</v>
      </c>
      <c r="C569" s="168" t="s">
        <v>76</v>
      </c>
      <c r="D569" s="111" t="s">
        <v>30</v>
      </c>
      <c r="E569" s="13" t="s">
        <v>1833</v>
      </c>
      <c r="F569" s="37" t="s">
        <v>497</v>
      </c>
      <c r="G569" s="1128"/>
      <c r="H569" s="169">
        <v>723.90000000000009</v>
      </c>
      <c r="I569" s="111" t="s">
        <v>33</v>
      </c>
      <c r="J569" s="77">
        <f t="shared" si="49"/>
        <v>0</v>
      </c>
      <c r="K569" s="42" t="s">
        <v>82</v>
      </c>
      <c r="L569" s="111">
        <v>15</v>
      </c>
      <c r="M569" s="37">
        <v>70</v>
      </c>
      <c r="N569" s="37">
        <v>50</v>
      </c>
      <c r="O569" s="37">
        <v>80</v>
      </c>
      <c r="P569" s="566">
        <v>0.28000000000000003</v>
      </c>
      <c r="Q569" s="46" t="s">
        <v>1851</v>
      </c>
      <c r="R569" s="152">
        <v>84199015</v>
      </c>
      <c r="S569" s="275" t="s">
        <v>1849</v>
      </c>
    </row>
    <row r="570" spans="1:19" ht="39.950000000000003" customHeight="1" x14ac:dyDescent="0.2">
      <c r="A570" s="112">
        <v>106810</v>
      </c>
      <c r="B570" s="287" t="s">
        <v>1852</v>
      </c>
      <c r="C570" s="168" t="s">
        <v>76</v>
      </c>
      <c r="D570" s="111" t="s">
        <v>30</v>
      </c>
      <c r="E570" s="13" t="s">
        <v>1853</v>
      </c>
      <c r="F570" s="37" t="s">
        <v>497</v>
      </c>
      <c r="G570" s="1128"/>
      <c r="H570" s="169">
        <v>530.6</v>
      </c>
      <c r="I570" s="111" t="s">
        <v>33</v>
      </c>
      <c r="J570" s="77">
        <f t="shared" si="49"/>
        <v>0</v>
      </c>
      <c r="K570" s="42" t="s">
        <v>82</v>
      </c>
      <c r="L570" s="111">
        <v>1.5</v>
      </c>
      <c r="M570" s="37">
        <v>10</v>
      </c>
      <c r="N570" s="37">
        <v>30</v>
      </c>
      <c r="O570" s="37">
        <v>40</v>
      </c>
      <c r="P570" s="566">
        <v>1.2E-2</v>
      </c>
      <c r="Q570" s="46" t="s">
        <v>1854</v>
      </c>
      <c r="R570" s="152">
        <v>84199015</v>
      </c>
      <c r="S570" s="275" t="s">
        <v>1849</v>
      </c>
    </row>
    <row r="571" spans="1:19" ht="39.950000000000003" customHeight="1" x14ac:dyDescent="0.2">
      <c r="A571" s="112">
        <v>106811</v>
      </c>
      <c r="B571" s="287" t="s">
        <v>1855</v>
      </c>
      <c r="C571" s="168" t="s">
        <v>76</v>
      </c>
      <c r="D571" s="111" t="s">
        <v>30</v>
      </c>
      <c r="E571" s="13" t="s">
        <v>1856</v>
      </c>
      <c r="F571" s="37" t="s">
        <v>497</v>
      </c>
      <c r="G571" s="1128"/>
      <c r="H571" s="169">
        <v>513.1</v>
      </c>
      <c r="I571" s="111" t="s">
        <v>33</v>
      </c>
      <c r="J571" s="77">
        <f t="shared" si="49"/>
        <v>0</v>
      </c>
      <c r="K571" s="42" t="s">
        <v>82</v>
      </c>
      <c r="L571" s="111">
        <v>3</v>
      </c>
      <c r="M571" s="37">
        <v>40</v>
      </c>
      <c r="N571" s="37">
        <v>10</v>
      </c>
      <c r="O571" s="37">
        <v>50</v>
      </c>
      <c r="P571" s="566">
        <v>0.02</v>
      </c>
      <c r="Q571" s="46" t="s">
        <v>1857</v>
      </c>
      <c r="R571" s="152">
        <v>84199015</v>
      </c>
      <c r="S571" s="275" t="s">
        <v>1849</v>
      </c>
    </row>
    <row r="572" spans="1:19" ht="94.5" x14ac:dyDescent="0.2">
      <c r="A572" s="112">
        <v>106812</v>
      </c>
      <c r="B572" s="287" t="s">
        <v>1858</v>
      </c>
      <c r="C572" s="168" t="s">
        <v>76</v>
      </c>
      <c r="D572" s="111" t="s">
        <v>30</v>
      </c>
      <c r="E572" s="13" t="s">
        <v>1859</v>
      </c>
      <c r="F572" s="37" t="s">
        <v>497</v>
      </c>
      <c r="G572" s="1128"/>
      <c r="H572" s="169">
        <v>1077.05</v>
      </c>
      <c r="I572" s="111" t="s">
        <v>33</v>
      </c>
      <c r="J572" s="77">
        <f t="shared" si="49"/>
        <v>0</v>
      </c>
      <c r="K572" s="42" t="s">
        <v>82</v>
      </c>
      <c r="L572" s="111">
        <v>2</v>
      </c>
      <c r="M572" s="37">
        <v>20</v>
      </c>
      <c r="N572" s="37">
        <v>20</v>
      </c>
      <c r="O572" s="37">
        <v>10</v>
      </c>
      <c r="P572" s="566">
        <v>4.0000000000000001E-3</v>
      </c>
      <c r="Q572" s="46" t="s">
        <v>1860</v>
      </c>
      <c r="R572" s="152">
        <v>84199015</v>
      </c>
      <c r="S572" s="275" t="s">
        <v>1849</v>
      </c>
    </row>
    <row r="573" spans="1:19" ht="42" customHeight="1" thickBot="1" x14ac:dyDescent="0.25">
      <c r="A573" s="170">
        <v>106490</v>
      </c>
      <c r="B573" s="171" t="s">
        <v>1844</v>
      </c>
      <c r="C573" s="173" t="s">
        <v>76</v>
      </c>
      <c r="D573" s="114" t="s">
        <v>30</v>
      </c>
      <c r="E573" s="102" t="s">
        <v>1845</v>
      </c>
      <c r="F573" s="172" t="s">
        <v>497</v>
      </c>
      <c r="G573" s="1128"/>
      <c r="H573" s="184">
        <v>4500</v>
      </c>
      <c r="I573" s="51" t="s">
        <v>33</v>
      </c>
      <c r="J573" s="77">
        <f t="shared" si="49"/>
        <v>0</v>
      </c>
      <c r="K573" s="153" t="s">
        <v>90</v>
      </c>
      <c r="L573" s="114" t="s">
        <v>30</v>
      </c>
      <c r="M573" s="114" t="s">
        <v>30</v>
      </c>
      <c r="N573" s="114" t="s">
        <v>30</v>
      </c>
      <c r="O573" s="114" t="s">
        <v>30</v>
      </c>
      <c r="P573" s="619" t="s">
        <v>30</v>
      </c>
      <c r="Q573" s="180" t="s">
        <v>30</v>
      </c>
      <c r="R573" s="268" t="s">
        <v>30</v>
      </c>
      <c r="S573" s="281"/>
    </row>
    <row r="574" spans="1:19" ht="39.950000000000003" customHeight="1" thickBot="1" x14ac:dyDescent="0.25">
      <c r="A574" s="241" t="s">
        <v>1861</v>
      </c>
      <c r="B574" s="218"/>
      <c r="C574" s="219"/>
      <c r="D574" s="219"/>
      <c r="E574" s="218"/>
      <c r="F574" s="220"/>
      <c r="G574" s="223"/>
      <c r="H574" s="723"/>
      <c r="I574" s="219"/>
      <c r="J574" s="219"/>
      <c r="K574" s="218"/>
      <c r="L574" s="219"/>
      <c r="M574" s="222"/>
      <c r="N574" s="222"/>
      <c r="O574" s="222"/>
      <c r="P574" s="601"/>
      <c r="Q574" s="220"/>
      <c r="R574" s="220"/>
      <c r="S574" s="312"/>
    </row>
    <row r="575" spans="1:19" ht="225" customHeight="1" x14ac:dyDescent="0.2">
      <c r="A575" s="394">
        <v>106813</v>
      </c>
      <c r="B575" s="296" t="s">
        <v>1862</v>
      </c>
      <c r="C575" s="165" t="s">
        <v>76</v>
      </c>
      <c r="D575" s="108" t="s">
        <v>30</v>
      </c>
      <c r="E575" s="166" t="s">
        <v>1863</v>
      </c>
      <c r="F575" s="37" t="s">
        <v>497</v>
      </c>
      <c r="G575" s="1128"/>
      <c r="H575" s="167">
        <v>28770.65</v>
      </c>
      <c r="I575" s="119" t="s">
        <v>33</v>
      </c>
      <c r="J575" s="31">
        <f t="shared" ref="J575:J587" si="50">IF(I575="USD",H575*G575,H575*G575*1.3)</f>
        <v>0</v>
      </c>
      <c r="K575" s="90" t="s">
        <v>82</v>
      </c>
      <c r="L575" s="108">
        <v>150</v>
      </c>
      <c r="M575" s="108">
        <v>100</v>
      </c>
      <c r="N575" s="108">
        <v>80</v>
      </c>
      <c r="O575" s="108">
        <v>100</v>
      </c>
      <c r="P575" s="620">
        <v>0.8</v>
      </c>
      <c r="Q575" s="116" t="s">
        <v>1864</v>
      </c>
      <c r="R575" s="271">
        <v>84192000</v>
      </c>
      <c r="S575" s="283" t="s">
        <v>1849</v>
      </c>
    </row>
    <row r="576" spans="1:19" ht="126" x14ac:dyDescent="0.2">
      <c r="A576" s="247">
        <v>106814</v>
      </c>
      <c r="B576" s="287" t="s">
        <v>1865</v>
      </c>
      <c r="C576" s="168" t="s">
        <v>76</v>
      </c>
      <c r="D576" s="111" t="s">
        <v>30</v>
      </c>
      <c r="E576" s="13" t="s">
        <v>1866</v>
      </c>
      <c r="F576" s="37" t="s">
        <v>497</v>
      </c>
      <c r="G576" s="1128"/>
      <c r="H576" s="169">
        <v>723.90000000000009</v>
      </c>
      <c r="I576" s="111" t="s">
        <v>33</v>
      </c>
      <c r="J576" s="77">
        <f t="shared" si="50"/>
        <v>0</v>
      </c>
      <c r="K576" s="42" t="s">
        <v>82</v>
      </c>
      <c r="L576" s="111">
        <v>15</v>
      </c>
      <c r="M576" s="37">
        <v>70</v>
      </c>
      <c r="N576" s="37">
        <v>50</v>
      </c>
      <c r="O576" s="37">
        <v>80</v>
      </c>
      <c r="P576" s="566">
        <v>0.28000000000000003</v>
      </c>
      <c r="Q576" s="46" t="s">
        <v>1867</v>
      </c>
      <c r="R576" s="152">
        <v>84213925</v>
      </c>
      <c r="S576" s="275" t="s">
        <v>1849</v>
      </c>
    </row>
    <row r="577" spans="1:19" ht="39.950000000000003" customHeight="1" x14ac:dyDescent="0.2">
      <c r="A577" s="247">
        <v>106815</v>
      </c>
      <c r="B577" s="287" t="s">
        <v>1868</v>
      </c>
      <c r="C577" s="168" t="s">
        <v>76</v>
      </c>
      <c r="D577" s="111" t="s">
        <v>30</v>
      </c>
      <c r="E577" s="13" t="s">
        <v>1869</v>
      </c>
      <c r="F577" s="37" t="s">
        <v>497</v>
      </c>
      <c r="G577" s="1128"/>
      <c r="H577" s="169">
        <v>845.2</v>
      </c>
      <c r="I577" s="111" t="s">
        <v>33</v>
      </c>
      <c r="J577" s="77">
        <f t="shared" si="50"/>
        <v>0</v>
      </c>
      <c r="K577" s="42" t="s">
        <v>82</v>
      </c>
      <c r="L577" s="111">
        <v>1.5</v>
      </c>
      <c r="M577" s="37">
        <v>10</v>
      </c>
      <c r="N577" s="37">
        <v>30</v>
      </c>
      <c r="O577" s="37">
        <v>40</v>
      </c>
      <c r="P577" s="566">
        <v>1.2E-2</v>
      </c>
      <c r="Q577" s="46" t="s">
        <v>1870</v>
      </c>
      <c r="R577" s="152">
        <v>84199015</v>
      </c>
      <c r="S577" s="275" t="s">
        <v>1849</v>
      </c>
    </row>
    <row r="578" spans="1:19" ht="39.950000000000003" customHeight="1" x14ac:dyDescent="0.2">
      <c r="A578" s="247">
        <v>106816</v>
      </c>
      <c r="B578" s="287" t="s">
        <v>1871</v>
      </c>
      <c r="C578" s="168" t="s">
        <v>76</v>
      </c>
      <c r="D578" s="111" t="s">
        <v>30</v>
      </c>
      <c r="E578" s="13" t="s">
        <v>1872</v>
      </c>
      <c r="F578" s="37" t="s">
        <v>497</v>
      </c>
      <c r="G578" s="1128"/>
      <c r="H578" s="169">
        <v>553.20000000000005</v>
      </c>
      <c r="I578" s="111" t="s">
        <v>33</v>
      </c>
      <c r="J578" s="77">
        <f t="shared" si="50"/>
        <v>0</v>
      </c>
      <c r="K578" s="42" t="s">
        <v>82</v>
      </c>
      <c r="L578" s="111">
        <v>3</v>
      </c>
      <c r="M578" s="37">
        <v>40</v>
      </c>
      <c r="N578" s="37">
        <v>10</v>
      </c>
      <c r="O578" s="37">
        <v>50</v>
      </c>
      <c r="P578" s="566">
        <v>0.02</v>
      </c>
      <c r="Q578" s="46" t="s">
        <v>1873</v>
      </c>
      <c r="R578" s="152">
        <v>84199015</v>
      </c>
      <c r="S578" s="275" t="s">
        <v>1849</v>
      </c>
    </row>
    <row r="579" spans="1:19" ht="94.5" x14ac:dyDescent="0.2">
      <c r="A579" s="247">
        <v>106817</v>
      </c>
      <c r="B579" s="287" t="s">
        <v>1874</v>
      </c>
      <c r="C579" s="168" t="s">
        <v>76</v>
      </c>
      <c r="D579" s="111" t="s">
        <v>30</v>
      </c>
      <c r="E579" s="13" t="s">
        <v>1875</v>
      </c>
      <c r="F579" s="37" t="s">
        <v>497</v>
      </c>
      <c r="G579" s="1128"/>
      <c r="H579" s="169">
        <v>1077.05</v>
      </c>
      <c r="I579" s="111" t="s">
        <v>33</v>
      </c>
      <c r="J579" s="77">
        <f t="shared" si="50"/>
        <v>0</v>
      </c>
      <c r="K579" s="42" t="s">
        <v>82</v>
      </c>
      <c r="L579" s="111">
        <v>2</v>
      </c>
      <c r="M579" s="37">
        <v>20</v>
      </c>
      <c r="N579" s="37">
        <v>20</v>
      </c>
      <c r="O579" s="37">
        <v>10</v>
      </c>
      <c r="P579" s="566">
        <v>4.0000000000000001E-3</v>
      </c>
      <c r="Q579" s="46" t="s">
        <v>1876</v>
      </c>
      <c r="R579" s="152">
        <v>84199015</v>
      </c>
      <c r="S579" s="275" t="s">
        <v>1849</v>
      </c>
    </row>
    <row r="580" spans="1:19" ht="42" customHeight="1" thickBot="1" x14ac:dyDescent="0.25">
      <c r="A580" s="298">
        <v>106490</v>
      </c>
      <c r="B580" s="292" t="s">
        <v>1844</v>
      </c>
      <c r="C580" s="299" t="s">
        <v>76</v>
      </c>
      <c r="D580" s="179" t="s">
        <v>30</v>
      </c>
      <c r="E580" s="14" t="s">
        <v>1845</v>
      </c>
      <c r="F580" s="293" t="s">
        <v>497</v>
      </c>
      <c r="G580" s="1128"/>
      <c r="H580" s="174">
        <v>4500</v>
      </c>
      <c r="I580" s="60" t="s">
        <v>33</v>
      </c>
      <c r="J580" s="61">
        <f t="shared" si="50"/>
        <v>0</v>
      </c>
      <c r="K580" s="178" t="s">
        <v>90</v>
      </c>
      <c r="L580" s="179" t="s">
        <v>30</v>
      </c>
      <c r="M580" s="179" t="s">
        <v>30</v>
      </c>
      <c r="N580" s="179" t="s">
        <v>30</v>
      </c>
      <c r="O580" s="179" t="s">
        <v>30</v>
      </c>
      <c r="P580" s="610" t="s">
        <v>30</v>
      </c>
      <c r="Q580" s="175" t="s">
        <v>30</v>
      </c>
      <c r="R580" s="272" t="s">
        <v>30</v>
      </c>
      <c r="S580" s="277"/>
    </row>
    <row r="581" spans="1:19" ht="223.5" customHeight="1" x14ac:dyDescent="0.2">
      <c r="A581" s="301">
        <v>106824</v>
      </c>
      <c r="B581" s="295" t="s">
        <v>1877</v>
      </c>
      <c r="C581" s="176" t="s">
        <v>76</v>
      </c>
      <c r="D581" s="135" t="s">
        <v>30</v>
      </c>
      <c r="E581" s="177" t="s">
        <v>1878</v>
      </c>
      <c r="F581" s="37" t="s">
        <v>497</v>
      </c>
      <c r="G581" s="1128"/>
      <c r="H581" s="185">
        <v>22074.95</v>
      </c>
      <c r="I581" s="181" t="s">
        <v>33</v>
      </c>
      <c r="J581" s="143">
        <f t="shared" si="50"/>
        <v>0</v>
      </c>
      <c r="K581" s="32" t="s">
        <v>82</v>
      </c>
      <c r="L581" s="135">
        <v>50</v>
      </c>
      <c r="M581" s="135">
        <v>100</v>
      </c>
      <c r="N581" s="135">
        <v>80</v>
      </c>
      <c r="O581" s="135">
        <v>100</v>
      </c>
      <c r="P581" s="609">
        <v>0.8</v>
      </c>
      <c r="Q581" s="71" t="s">
        <v>1879</v>
      </c>
      <c r="R581" s="273">
        <v>84192000</v>
      </c>
      <c r="S581" s="283" t="s">
        <v>1880</v>
      </c>
    </row>
    <row r="582" spans="1:19" ht="126" x14ac:dyDescent="0.2">
      <c r="A582" s="247">
        <v>106825</v>
      </c>
      <c r="B582" s="287" t="s">
        <v>1881</v>
      </c>
      <c r="C582" s="168" t="s">
        <v>76</v>
      </c>
      <c r="D582" s="111" t="s">
        <v>30</v>
      </c>
      <c r="E582" s="13" t="s">
        <v>1866</v>
      </c>
      <c r="F582" s="37" t="s">
        <v>497</v>
      </c>
      <c r="G582" s="1128"/>
      <c r="H582" s="169">
        <v>723.90000000000009</v>
      </c>
      <c r="I582" s="111" t="s">
        <v>33</v>
      </c>
      <c r="J582" s="77">
        <f t="shared" si="50"/>
        <v>0</v>
      </c>
      <c r="K582" s="42" t="s">
        <v>82</v>
      </c>
      <c r="L582" s="111">
        <v>15</v>
      </c>
      <c r="M582" s="37">
        <v>70</v>
      </c>
      <c r="N582" s="37">
        <v>50</v>
      </c>
      <c r="O582" s="37">
        <v>80</v>
      </c>
      <c r="P582" s="566">
        <v>0.28000000000000003</v>
      </c>
      <c r="Q582" s="46" t="s">
        <v>1882</v>
      </c>
      <c r="R582" s="152">
        <v>84199015</v>
      </c>
      <c r="S582" s="275" t="s">
        <v>1880</v>
      </c>
    </row>
    <row r="583" spans="1:19" ht="39.950000000000003" customHeight="1" x14ac:dyDescent="0.2">
      <c r="A583" s="247">
        <v>106826</v>
      </c>
      <c r="B583" s="287" t="s">
        <v>1883</v>
      </c>
      <c r="C583" s="168" t="s">
        <v>76</v>
      </c>
      <c r="D583" s="111" t="s">
        <v>30</v>
      </c>
      <c r="E583" s="13" t="s">
        <v>1884</v>
      </c>
      <c r="F583" s="37" t="s">
        <v>497</v>
      </c>
      <c r="G583" s="1128"/>
      <c r="H583" s="169">
        <v>845.2</v>
      </c>
      <c r="I583" s="111" t="s">
        <v>33</v>
      </c>
      <c r="J583" s="77">
        <f t="shared" si="50"/>
        <v>0</v>
      </c>
      <c r="K583" s="42" t="s">
        <v>82</v>
      </c>
      <c r="L583" s="111">
        <v>1.5</v>
      </c>
      <c r="M583" s="37">
        <v>10</v>
      </c>
      <c r="N583" s="37">
        <v>30</v>
      </c>
      <c r="O583" s="37">
        <v>40</v>
      </c>
      <c r="P583" s="566">
        <v>1.2E-2</v>
      </c>
      <c r="Q583" s="46" t="s">
        <v>1885</v>
      </c>
      <c r="R583" s="152">
        <v>84199015</v>
      </c>
      <c r="S583" s="275" t="s">
        <v>1880</v>
      </c>
    </row>
    <row r="584" spans="1:19" ht="39.950000000000003" customHeight="1" x14ac:dyDescent="0.2">
      <c r="A584" s="247">
        <v>106827</v>
      </c>
      <c r="B584" s="287" t="s">
        <v>1886</v>
      </c>
      <c r="C584" s="168" t="s">
        <v>76</v>
      </c>
      <c r="D584" s="111" t="s">
        <v>30</v>
      </c>
      <c r="E584" s="13" t="s">
        <v>1887</v>
      </c>
      <c r="F584" s="37" t="s">
        <v>497</v>
      </c>
      <c r="G584" s="1128"/>
      <c r="H584" s="169">
        <v>505.90000000000003</v>
      </c>
      <c r="I584" s="111" t="s">
        <v>33</v>
      </c>
      <c r="J584" s="77">
        <f t="shared" si="50"/>
        <v>0</v>
      </c>
      <c r="K584" s="42" t="s">
        <v>82</v>
      </c>
      <c r="L584" s="111">
        <v>3</v>
      </c>
      <c r="M584" s="37">
        <v>40</v>
      </c>
      <c r="N584" s="37">
        <v>10</v>
      </c>
      <c r="O584" s="37">
        <v>50</v>
      </c>
      <c r="P584" s="566">
        <v>0.02</v>
      </c>
      <c r="Q584" s="46" t="s">
        <v>1888</v>
      </c>
      <c r="R584" s="152">
        <v>84199015</v>
      </c>
      <c r="S584" s="275" t="s">
        <v>1880</v>
      </c>
    </row>
    <row r="585" spans="1:19" ht="94.5" x14ac:dyDescent="0.2">
      <c r="A585" s="247">
        <v>106828</v>
      </c>
      <c r="B585" s="287" t="s">
        <v>1889</v>
      </c>
      <c r="C585" s="168" t="s">
        <v>76</v>
      </c>
      <c r="D585" s="111" t="s">
        <v>30</v>
      </c>
      <c r="E585" s="13" t="s">
        <v>1890</v>
      </c>
      <c r="F585" s="37" t="s">
        <v>497</v>
      </c>
      <c r="G585" s="1128"/>
      <c r="H585" s="169">
        <v>1077.05</v>
      </c>
      <c r="I585" s="111" t="s">
        <v>33</v>
      </c>
      <c r="J585" s="77">
        <f t="shared" si="50"/>
        <v>0</v>
      </c>
      <c r="K585" s="42" t="s">
        <v>82</v>
      </c>
      <c r="L585" s="111">
        <v>2</v>
      </c>
      <c r="M585" s="37">
        <v>20</v>
      </c>
      <c r="N585" s="37">
        <v>20</v>
      </c>
      <c r="O585" s="37">
        <v>10</v>
      </c>
      <c r="P585" s="566">
        <v>4.0000000000000001E-3</v>
      </c>
      <c r="Q585" s="46" t="s">
        <v>1891</v>
      </c>
      <c r="R585" s="152">
        <v>84199015</v>
      </c>
      <c r="S585" s="275" t="s">
        <v>1880</v>
      </c>
    </row>
    <row r="586" spans="1:19" ht="42" customHeight="1" thickBot="1" x14ac:dyDescent="0.25">
      <c r="A586" s="170">
        <v>106490</v>
      </c>
      <c r="B586" s="171" t="s">
        <v>1844</v>
      </c>
      <c r="C586" s="173" t="s">
        <v>76</v>
      </c>
      <c r="D586" s="114" t="s">
        <v>30</v>
      </c>
      <c r="E586" s="102" t="s">
        <v>1845</v>
      </c>
      <c r="F586" s="172" t="s">
        <v>497</v>
      </c>
      <c r="G586" s="1128"/>
      <c r="H586" s="184">
        <v>4500</v>
      </c>
      <c r="I586" s="51" t="s">
        <v>33</v>
      </c>
      <c r="J586" s="77">
        <f t="shared" si="50"/>
        <v>0</v>
      </c>
      <c r="K586" s="153" t="s">
        <v>90</v>
      </c>
      <c r="L586" s="114" t="s">
        <v>30</v>
      </c>
      <c r="M586" s="114" t="s">
        <v>30</v>
      </c>
      <c r="N586" s="114" t="s">
        <v>30</v>
      </c>
      <c r="O586" s="114" t="s">
        <v>30</v>
      </c>
      <c r="P586" s="619" t="s">
        <v>30</v>
      </c>
      <c r="Q586" s="180" t="s">
        <v>30</v>
      </c>
      <c r="R586" s="268" t="s">
        <v>30</v>
      </c>
      <c r="S586" s="281"/>
    </row>
    <row r="587" spans="1:19" ht="130.5" customHeight="1" thickBot="1" x14ac:dyDescent="0.25">
      <c r="A587" s="585">
        <v>106580</v>
      </c>
      <c r="B587" s="586" t="s">
        <v>1892</v>
      </c>
      <c r="C587" s="587" t="s">
        <v>76</v>
      </c>
      <c r="D587" s="588" t="s">
        <v>30</v>
      </c>
      <c r="E587" s="589" t="s">
        <v>1893</v>
      </c>
      <c r="F587" s="590" t="s">
        <v>497</v>
      </c>
      <c r="G587" s="1128"/>
      <c r="H587" s="591">
        <v>1905</v>
      </c>
      <c r="I587" s="592" t="s">
        <v>33</v>
      </c>
      <c r="J587" s="593">
        <f t="shared" si="50"/>
        <v>0</v>
      </c>
      <c r="K587" s="594" t="s">
        <v>82</v>
      </c>
      <c r="L587" s="592">
        <v>30</v>
      </c>
      <c r="M587" s="592">
        <v>40</v>
      </c>
      <c r="N587" s="592">
        <v>40</v>
      </c>
      <c r="O587" s="592">
        <v>50</v>
      </c>
      <c r="P587" s="632">
        <v>0.08</v>
      </c>
      <c r="Q587" s="595" t="s">
        <v>1894</v>
      </c>
      <c r="R587" s="596">
        <v>84148022</v>
      </c>
      <c r="S587" s="597" t="s">
        <v>1895</v>
      </c>
    </row>
    <row r="588" spans="1:19" ht="39.950000000000003" customHeight="1" thickBot="1" x14ac:dyDescent="0.25">
      <c r="A588" s="241" t="s">
        <v>1896</v>
      </c>
      <c r="B588" s="218"/>
      <c r="C588" s="219"/>
      <c r="D588" s="219"/>
      <c r="E588" s="218"/>
      <c r="F588" s="220"/>
      <c r="G588" s="223"/>
      <c r="H588" s="723"/>
      <c r="I588" s="219"/>
      <c r="J588" s="219"/>
      <c r="K588" s="218"/>
      <c r="L588" s="219"/>
      <c r="M588" s="222"/>
      <c r="N588" s="222"/>
      <c r="O588" s="222"/>
      <c r="P588" s="601"/>
      <c r="Q588" s="220"/>
      <c r="R588" s="220"/>
      <c r="S588" s="312"/>
    </row>
    <row r="589" spans="1:19" ht="142.5" thickBot="1" x14ac:dyDescent="0.25">
      <c r="A589" s="961">
        <v>106756</v>
      </c>
      <c r="B589" s="263" t="s">
        <v>1897</v>
      </c>
      <c r="C589" s="81" t="s">
        <v>76</v>
      </c>
      <c r="D589" s="39" t="s">
        <v>30</v>
      </c>
      <c r="E589" s="13" t="s">
        <v>1898</v>
      </c>
      <c r="F589" s="37" t="s">
        <v>497</v>
      </c>
      <c r="G589" s="1128"/>
      <c r="H589" s="40">
        <v>480.85</v>
      </c>
      <c r="I589" s="58" t="s">
        <v>33</v>
      </c>
      <c r="J589" s="77">
        <f>IF(I589="USD",H589*G589,H589*G589*1.3)</f>
        <v>0</v>
      </c>
      <c r="K589" s="42" t="s">
        <v>82</v>
      </c>
      <c r="L589" s="43">
        <v>0.5</v>
      </c>
      <c r="M589" s="44">
        <v>17</v>
      </c>
      <c r="N589" s="44">
        <v>14</v>
      </c>
      <c r="O589" s="44">
        <v>8</v>
      </c>
      <c r="P589" s="505">
        <v>1.9040000000000001E-3</v>
      </c>
      <c r="Q589" s="46" t="s">
        <v>1899</v>
      </c>
      <c r="R589" s="81">
        <v>90278011</v>
      </c>
      <c r="S589" s="300" t="s">
        <v>1900</v>
      </c>
    </row>
    <row r="590" spans="1:19" s="25" customFormat="1" ht="45" customHeight="1" thickBot="1" x14ac:dyDescent="0.25">
      <c r="A590" s="1076" t="s">
        <v>1901</v>
      </c>
      <c r="B590" s="214"/>
      <c r="C590" s="214"/>
      <c r="D590" s="214"/>
      <c r="E590" s="214"/>
      <c r="F590" s="214"/>
      <c r="G590" s="215"/>
      <c r="H590" s="733"/>
      <c r="I590" s="214"/>
      <c r="J590" s="214"/>
      <c r="K590" s="214"/>
      <c r="L590" s="216"/>
      <c r="M590" s="216"/>
      <c r="N590" s="216"/>
      <c r="O590" s="216"/>
      <c r="P590" s="631"/>
      <c r="Q590" s="214"/>
      <c r="R590" s="214"/>
      <c r="S590" s="386"/>
    </row>
    <row r="591" spans="1:19" ht="39.950000000000003" customHeight="1" thickBot="1" x14ac:dyDescent="0.25">
      <c r="A591" s="241" t="s">
        <v>1902</v>
      </c>
      <c r="B591" s="218"/>
      <c r="C591" s="219"/>
      <c r="D591" s="219"/>
      <c r="E591" s="218"/>
      <c r="F591" s="220"/>
      <c r="G591" s="223"/>
      <c r="H591" s="723"/>
      <c r="I591" s="219"/>
      <c r="J591" s="219"/>
      <c r="K591" s="218"/>
      <c r="L591" s="219"/>
      <c r="M591" s="222"/>
      <c r="N591" s="222"/>
      <c r="O591" s="222"/>
      <c r="P591" s="601"/>
      <c r="Q591" s="220"/>
      <c r="R591" s="220"/>
      <c r="S591" s="312"/>
    </row>
    <row r="592" spans="1:19" ht="273" customHeight="1" x14ac:dyDescent="0.2">
      <c r="A592" s="393">
        <v>106757</v>
      </c>
      <c r="B592" s="296" t="s">
        <v>1903</v>
      </c>
      <c r="C592" s="380" t="s">
        <v>76</v>
      </c>
      <c r="D592" s="108" t="s">
        <v>30</v>
      </c>
      <c r="E592" s="85" t="s">
        <v>1904</v>
      </c>
      <c r="F592" s="37" t="s">
        <v>497</v>
      </c>
      <c r="G592" s="1128"/>
      <c r="H592" s="167">
        <v>11272.900000000001</v>
      </c>
      <c r="I592" s="108" t="s">
        <v>33</v>
      </c>
      <c r="J592" s="89">
        <f t="shared" ref="J592:J600" si="51">IF(I592="USD",H592*G592,H592*G592*1.3)</f>
        <v>0</v>
      </c>
      <c r="K592" s="90" t="s">
        <v>916</v>
      </c>
      <c r="L592" s="108">
        <v>270</v>
      </c>
      <c r="M592" s="74">
        <v>90</v>
      </c>
      <c r="N592" s="74">
        <v>152</v>
      </c>
      <c r="O592" s="74">
        <v>230</v>
      </c>
      <c r="P592" s="620">
        <v>3.1463999999999999</v>
      </c>
      <c r="Q592" s="381" t="s">
        <v>1905</v>
      </c>
      <c r="R592" s="271">
        <v>90189084</v>
      </c>
      <c r="S592" s="283" t="s">
        <v>1906</v>
      </c>
    </row>
    <row r="593" spans="1:19" ht="81" customHeight="1" x14ac:dyDescent="0.2">
      <c r="A593" s="291">
        <v>106758</v>
      </c>
      <c r="B593" s="287" t="s">
        <v>1907</v>
      </c>
      <c r="C593" s="182" t="s">
        <v>76</v>
      </c>
      <c r="D593" s="111" t="s">
        <v>30</v>
      </c>
      <c r="E593" s="13" t="s">
        <v>1908</v>
      </c>
      <c r="F593" s="37" t="s">
        <v>497</v>
      </c>
      <c r="G593" s="1128"/>
      <c r="H593" s="169">
        <v>582.25</v>
      </c>
      <c r="I593" s="111" t="s">
        <v>33</v>
      </c>
      <c r="J593" s="41">
        <f t="shared" si="51"/>
        <v>0</v>
      </c>
      <c r="K593" s="42" t="s">
        <v>82</v>
      </c>
      <c r="L593" s="111">
        <v>70</v>
      </c>
      <c r="M593" s="111">
        <v>150</v>
      </c>
      <c r="N593" s="111">
        <v>92</v>
      </c>
      <c r="O593" s="111">
        <v>90</v>
      </c>
      <c r="P593" s="566">
        <v>1.242</v>
      </c>
      <c r="Q593" s="183" t="s">
        <v>1909</v>
      </c>
      <c r="R593" s="152">
        <v>90189084</v>
      </c>
      <c r="S593" s="275" t="s">
        <v>1906</v>
      </c>
    </row>
    <row r="594" spans="1:19" ht="159" customHeight="1" x14ac:dyDescent="0.2">
      <c r="A594" s="291">
        <v>106759</v>
      </c>
      <c r="B594" s="287" t="s">
        <v>1910</v>
      </c>
      <c r="C594" s="182" t="s">
        <v>76</v>
      </c>
      <c r="D594" s="111" t="s">
        <v>30</v>
      </c>
      <c r="E594" s="13" t="s">
        <v>1911</v>
      </c>
      <c r="F594" s="37" t="s">
        <v>497</v>
      </c>
      <c r="G594" s="1128"/>
      <c r="H594" s="169">
        <v>1540</v>
      </c>
      <c r="I594" s="111" t="s">
        <v>33</v>
      </c>
      <c r="J594" s="41">
        <f t="shared" si="51"/>
        <v>0</v>
      </c>
      <c r="K594" s="42" t="s">
        <v>82</v>
      </c>
      <c r="L594" s="111">
        <v>5</v>
      </c>
      <c r="M594" s="111">
        <v>30</v>
      </c>
      <c r="N594" s="111">
        <v>21</v>
      </c>
      <c r="O594" s="111">
        <v>62</v>
      </c>
      <c r="P594" s="566">
        <v>3.9059999999999997E-2</v>
      </c>
      <c r="Q594" s="183" t="s">
        <v>1912</v>
      </c>
      <c r="R594" s="152">
        <v>90189084</v>
      </c>
      <c r="S594" s="275" t="s">
        <v>1906</v>
      </c>
    </row>
    <row r="595" spans="1:19" ht="159.75" customHeight="1" x14ac:dyDescent="0.2">
      <c r="A595" s="291">
        <v>106760</v>
      </c>
      <c r="B595" s="287" t="s">
        <v>1913</v>
      </c>
      <c r="C595" s="182" t="s">
        <v>76</v>
      </c>
      <c r="D595" s="111" t="s">
        <v>30</v>
      </c>
      <c r="E595" s="13" t="s">
        <v>1914</v>
      </c>
      <c r="F595" s="37" t="s">
        <v>497</v>
      </c>
      <c r="G595" s="1128"/>
      <c r="H595" s="169">
        <v>1540</v>
      </c>
      <c r="I595" s="111" t="s">
        <v>33</v>
      </c>
      <c r="J595" s="41">
        <f t="shared" si="51"/>
        <v>0</v>
      </c>
      <c r="K595" s="42" t="s">
        <v>82</v>
      </c>
      <c r="L595" s="111">
        <v>5</v>
      </c>
      <c r="M595" s="111">
        <v>30</v>
      </c>
      <c r="N595" s="111">
        <v>21</v>
      </c>
      <c r="O595" s="111">
        <v>62</v>
      </c>
      <c r="P595" s="566">
        <v>3.9059999999999997E-2</v>
      </c>
      <c r="Q595" s="183" t="s">
        <v>1912</v>
      </c>
      <c r="R595" s="152">
        <v>90189084</v>
      </c>
      <c r="S595" s="275" t="s">
        <v>1906</v>
      </c>
    </row>
    <row r="596" spans="1:19" ht="78.75" x14ac:dyDescent="0.2">
      <c r="A596" s="291">
        <v>106761</v>
      </c>
      <c r="B596" s="287" t="s">
        <v>1915</v>
      </c>
      <c r="C596" s="182" t="s">
        <v>76</v>
      </c>
      <c r="D596" s="111" t="s">
        <v>30</v>
      </c>
      <c r="E596" s="13" t="s">
        <v>1916</v>
      </c>
      <c r="F596" s="37" t="s">
        <v>497</v>
      </c>
      <c r="G596" s="1128"/>
      <c r="H596" s="169">
        <v>1109.45</v>
      </c>
      <c r="I596" s="111" t="s">
        <v>33</v>
      </c>
      <c r="J596" s="41">
        <f t="shared" si="51"/>
        <v>0</v>
      </c>
      <c r="K596" s="42" t="s">
        <v>82</v>
      </c>
      <c r="L596" s="111">
        <v>18</v>
      </c>
      <c r="M596" s="111">
        <v>115</v>
      </c>
      <c r="N596" s="111">
        <v>61</v>
      </c>
      <c r="O596" s="111">
        <v>43</v>
      </c>
      <c r="P596" s="566">
        <v>0.301645</v>
      </c>
      <c r="Q596" s="183" t="s">
        <v>1917</v>
      </c>
      <c r="R596" s="152">
        <v>90189084</v>
      </c>
      <c r="S596" s="275" t="s">
        <v>1906</v>
      </c>
    </row>
    <row r="597" spans="1:19" ht="144" customHeight="1" x14ac:dyDescent="0.2">
      <c r="A597" s="291">
        <v>106762</v>
      </c>
      <c r="B597" s="55" t="s">
        <v>1918</v>
      </c>
      <c r="C597" s="182" t="s">
        <v>43</v>
      </c>
      <c r="D597" s="111" t="s">
        <v>30</v>
      </c>
      <c r="E597" s="288" t="s">
        <v>1919</v>
      </c>
      <c r="F597" s="37" t="s">
        <v>497</v>
      </c>
      <c r="G597" s="1128"/>
      <c r="H597" s="169">
        <v>1115.6000000000001</v>
      </c>
      <c r="I597" s="111" t="s">
        <v>33</v>
      </c>
      <c r="J597" s="41">
        <f t="shared" si="51"/>
        <v>0</v>
      </c>
      <c r="K597" s="42" t="s">
        <v>82</v>
      </c>
      <c r="L597" s="111">
        <v>15</v>
      </c>
      <c r="M597" s="111">
        <v>160</v>
      </c>
      <c r="N597" s="111">
        <v>68</v>
      </c>
      <c r="O597" s="111">
        <v>25</v>
      </c>
      <c r="P597" s="566">
        <v>0.27200000000000002</v>
      </c>
      <c r="Q597" s="183" t="s">
        <v>1920</v>
      </c>
      <c r="R597" s="152">
        <v>90189084</v>
      </c>
      <c r="S597" s="275" t="s">
        <v>1906</v>
      </c>
    </row>
    <row r="598" spans="1:19" ht="102" customHeight="1" x14ac:dyDescent="0.2">
      <c r="A598" s="291">
        <v>106763</v>
      </c>
      <c r="B598" s="287" t="s">
        <v>1921</v>
      </c>
      <c r="C598" s="182" t="s">
        <v>1125</v>
      </c>
      <c r="D598" s="111" t="s">
        <v>30</v>
      </c>
      <c r="E598" s="13" t="s">
        <v>1922</v>
      </c>
      <c r="F598" s="37" t="s">
        <v>497</v>
      </c>
      <c r="G598" s="1128"/>
      <c r="H598" s="169">
        <v>1191.1500000000001</v>
      </c>
      <c r="I598" s="111" t="s">
        <v>33</v>
      </c>
      <c r="J598" s="41">
        <f t="shared" si="51"/>
        <v>0</v>
      </c>
      <c r="K598" s="42" t="s">
        <v>82</v>
      </c>
      <c r="L598" s="111">
        <v>8</v>
      </c>
      <c r="M598" s="111">
        <v>91.5</v>
      </c>
      <c r="N598" s="111">
        <v>45.7</v>
      </c>
      <c r="O598" s="111">
        <v>69</v>
      </c>
      <c r="P598" s="566">
        <v>0.28852695</v>
      </c>
      <c r="Q598" s="183" t="s">
        <v>1923</v>
      </c>
      <c r="R598" s="152">
        <v>90189084</v>
      </c>
      <c r="S598" s="275" t="s">
        <v>1906</v>
      </c>
    </row>
    <row r="599" spans="1:19" ht="113.25" customHeight="1" x14ac:dyDescent="0.2">
      <c r="A599" s="291">
        <v>106764</v>
      </c>
      <c r="B599" s="287" t="s">
        <v>1924</v>
      </c>
      <c r="C599" s="182" t="s">
        <v>76</v>
      </c>
      <c r="D599" s="111" t="s">
        <v>30</v>
      </c>
      <c r="E599" s="36" t="s">
        <v>1925</v>
      </c>
      <c r="F599" s="37" t="s">
        <v>497</v>
      </c>
      <c r="G599" s="1128"/>
      <c r="H599" s="169">
        <v>852.55000000000007</v>
      </c>
      <c r="I599" s="111" t="s">
        <v>33</v>
      </c>
      <c r="J599" s="41">
        <f t="shared" si="51"/>
        <v>0</v>
      </c>
      <c r="K599" s="42" t="s">
        <v>82</v>
      </c>
      <c r="L599" s="111">
        <v>15</v>
      </c>
      <c r="M599" s="111">
        <v>152.5</v>
      </c>
      <c r="N599" s="111">
        <v>45.7</v>
      </c>
      <c r="O599" s="111">
        <v>11.5</v>
      </c>
      <c r="P599" s="566">
        <v>8.0146375000000006E-2</v>
      </c>
      <c r="Q599" s="183" t="s">
        <v>1926</v>
      </c>
      <c r="R599" s="152">
        <v>90189084</v>
      </c>
      <c r="S599" s="275" t="s">
        <v>1906</v>
      </c>
    </row>
    <row r="600" spans="1:19" ht="170.25" customHeight="1" x14ac:dyDescent="0.2">
      <c r="A600" s="113">
        <v>106489</v>
      </c>
      <c r="B600" s="171" t="s">
        <v>1927</v>
      </c>
      <c r="C600" s="294" t="s">
        <v>76</v>
      </c>
      <c r="D600" s="114" t="s">
        <v>30</v>
      </c>
      <c r="E600" s="102" t="s">
        <v>1928</v>
      </c>
      <c r="F600" s="172" t="s">
        <v>497</v>
      </c>
      <c r="G600" s="1128"/>
      <c r="H600" s="184">
        <v>4500</v>
      </c>
      <c r="I600" s="114" t="s">
        <v>33</v>
      </c>
      <c r="J600" s="77">
        <f t="shared" si="51"/>
        <v>0</v>
      </c>
      <c r="K600" s="153" t="s">
        <v>90</v>
      </c>
      <c r="L600" s="114" t="s">
        <v>30</v>
      </c>
      <c r="M600" s="114" t="s">
        <v>30</v>
      </c>
      <c r="N600" s="114" t="s">
        <v>30</v>
      </c>
      <c r="O600" s="114" t="s">
        <v>30</v>
      </c>
      <c r="P600" s="619" t="s">
        <v>30</v>
      </c>
      <c r="Q600" s="180" t="s">
        <v>1929</v>
      </c>
      <c r="R600" s="268" t="s">
        <v>30</v>
      </c>
      <c r="S600" s="281"/>
    </row>
    <row r="601" spans="1:19" ht="270" customHeight="1" x14ac:dyDescent="0.2">
      <c r="A601" s="1010">
        <v>106766</v>
      </c>
      <c r="B601" s="978" t="s">
        <v>1930</v>
      </c>
      <c r="C601" s="182" t="s">
        <v>76</v>
      </c>
      <c r="D601" s="111" t="s">
        <v>30</v>
      </c>
      <c r="E601" s="36" t="s">
        <v>1931</v>
      </c>
      <c r="F601" s="494" t="s">
        <v>497</v>
      </c>
      <c r="G601" s="1128"/>
      <c r="H601" s="169">
        <v>12667.650000000001</v>
      </c>
      <c r="I601" s="111" t="s">
        <v>33</v>
      </c>
      <c r="J601" s="41">
        <f t="shared" ref="J601:J609" si="52">IF(I601="USD",H601*G601,H601*G601*1.3)</f>
        <v>0</v>
      </c>
      <c r="K601" s="42" t="s">
        <v>916</v>
      </c>
      <c r="L601" s="111">
        <v>270</v>
      </c>
      <c r="M601" s="37">
        <v>90</v>
      </c>
      <c r="N601" s="37">
        <v>152</v>
      </c>
      <c r="O601" s="37">
        <v>230</v>
      </c>
      <c r="P601" s="566">
        <v>3.1463999999999999</v>
      </c>
      <c r="Q601" s="183" t="s">
        <v>1932</v>
      </c>
      <c r="R601" s="152">
        <v>90189084</v>
      </c>
      <c r="S601" s="275" t="s">
        <v>1933</v>
      </c>
    </row>
    <row r="602" spans="1:19" ht="78.75" x14ac:dyDescent="0.2">
      <c r="A602" s="291">
        <v>106767</v>
      </c>
      <c r="B602" s="287" t="s">
        <v>1934</v>
      </c>
      <c r="C602" s="182" t="s">
        <v>76</v>
      </c>
      <c r="D602" s="111" t="s">
        <v>30</v>
      </c>
      <c r="E602" s="13" t="s">
        <v>1935</v>
      </c>
      <c r="F602" s="37" t="s">
        <v>497</v>
      </c>
      <c r="G602" s="1128"/>
      <c r="H602" s="169">
        <v>604.05000000000007</v>
      </c>
      <c r="I602" s="111" t="s">
        <v>33</v>
      </c>
      <c r="J602" s="41">
        <f t="shared" si="52"/>
        <v>0</v>
      </c>
      <c r="K602" s="42" t="s">
        <v>82</v>
      </c>
      <c r="L602" s="111">
        <v>70</v>
      </c>
      <c r="M602" s="111">
        <v>150</v>
      </c>
      <c r="N602" s="111">
        <v>92</v>
      </c>
      <c r="O602" s="111">
        <v>90</v>
      </c>
      <c r="P602" s="566">
        <v>1.242</v>
      </c>
      <c r="Q602" s="183" t="s">
        <v>1936</v>
      </c>
      <c r="R602" s="152">
        <v>90189084</v>
      </c>
      <c r="S602" s="275" t="s">
        <v>1933</v>
      </c>
    </row>
    <row r="603" spans="1:19" ht="168" customHeight="1" x14ac:dyDescent="0.2">
      <c r="A603" s="291">
        <v>106768</v>
      </c>
      <c r="B603" s="287" t="s">
        <v>1937</v>
      </c>
      <c r="C603" s="182" t="s">
        <v>76</v>
      </c>
      <c r="D603" s="111" t="s">
        <v>30</v>
      </c>
      <c r="E603" s="13" t="s">
        <v>1938</v>
      </c>
      <c r="F603" s="37" t="s">
        <v>497</v>
      </c>
      <c r="G603" s="1128"/>
      <c r="H603" s="169">
        <v>1591.4</v>
      </c>
      <c r="I603" s="111" t="s">
        <v>33</v>
      </c>
      <c r="J603" s="41">
        <f t="shared" si="52"/>
        <v>0</v>
      </c>
      <c r="K603" s="42" t="s">
        <v>82</v>
      </c>
      <c r="L603" s="111">
        <v>5</v>
      </c>
      <c r="M603" s="111">
        <v>30</v>
      </c>
      <c r="N603" s="111">
        <v>21</v>
      </c>
      <c r="O603" s="111">
        <v>62</v>
      </c>
      <c r="P603" s="566">
        <v>3.9059999999999997E-2</v>
      </c>
      <c r="Q603" s="183" t="s">
        <v>1939</v>
      </c>
      <c r="R603" s="152">
        <v>90189084</v>
      </c>
      <c r="S603" s="275" t="s">
        <v>1933</v>
      </c>
    </row>
    <row r="604" spans="1:19" ht="159.75" customHeight="1" x14ac:dyDescent="0.2">
      <c r="A604" s="291">
        <v>106769</v>
      </c>
      <c r="B604" s="287" t="s">
        <v>1940</v>
      </c>
      <c r="C604" s="182" t="s">
        <v>76</v>
      </c>
      <c r="D604" s="111" t="s">
        <v>30</v>
      </c>
      <c r="E604" s="13" t="s">
        <v>1941</v>
      </c>
      <c r="F604" s="37" t="s">
        <v>497</v>
      </c>
      <c r="G604" s="1128"/>
      <c r="H604" s="169">
        <v>1591.4</v>
      </c>
      <c r="I604" s="111" t="s">
        <v>33</v>
      </c>
      <c r="J604" s="41">
        <f t="shared" si="52"/>
        <v>0</v>
      </c>
      <c r="K604" s="42" t="s">
        <v>82</v>
      </c>
      <c r="L604" s="111">
        <v>5</v>
      </c>
      <c r="M604" s="111">
        <v>30</v>
      </c>
      <c r="N604" s="111">
        <v>21</v>
      </c>
      <c r="O604" s="111">
        <v>62</v>
      </c>
      <c r="P604" s="566">
        <v>3.9059999999999997E-2</v>
      </c>
      <c r="Q604" s="183" t="s">
        <v>1942</v>
      </c>
      <c r="R604" s="152">
        <v>90189084</v>
      </c>
      <c r="S604" s="275" t="s">
        <v>1933</v>
      </c>
    </row>
    <row r="605" spans="1:19" ht="66" customHeight="1" x14ac:dyDescent="0.2">
      <c r="A605" s="291">
        <v>106770</v>
      </c>
      <c r="B605" s="287" t="s">
        <v>1943</v>
      </c>
      <c r="C605" s="182" t="s">
        <v>76</v>
      </c>
      <c r="D605" s="111" t="s">
        <v>30</v>
      </c>
      <c r="E605" s="13" t="s">
        <v>1944</v>
      </c>
      <c r="F605" s="37" t="s">
        <v>497</v>
      </c>
      <c r="G605" s="1128"/>
      <c r="H605" s="169">
        <v>1109.45</v>
      </c>
      <c r="I605" s="111" t="s">
        <v>33</v>
      </c>
      <c r="J605" s="41">
        <f t="shared" si="52"/>
        <v>0</v>
      </c>
      <c r="K605" s="42" t="s">
        <v>82</v>
      </c>
      <c r="L605" s="111">
        <v>18</v>
      </c>
      <c r="M605" s="111">
        <v>115</v>
      </c>
      <c r="N605" s="111">
        <v>61</v>
      </c>
      <c r="O605" s="111">
        <v>43</v>
      </c>
      <c r="P605" s="566">
        <v>0.301645</v>
      </c>
      <c r="Q605" s="183" t="s">
        <v>1945</v>
      </c>
      <c r="R605" s="152">
        <v>90189084</v>
      </c>
      <c r="S605" s="275" t="s">
        <v>1933</v>
      </c>
    </row>
    <row r="606" spans="1:19" ht="163.5" customHeight="1" x14ac:dyDescent="0.2">
      <c r="A606" s="291">
        <v>106771</v>
      </c>
      <c r="B606" s="55" t="s">
        <v>1946</v>
      </c>
      <c r="C606" s="182" t="s">
        <v>43</v>
      </c>
      <c r="D606" s="111" t="s">
        <v>30</v>
      </c>
      <c r="E606" s="288" t="s">
        <v>1947</v>
      </c>
      <c r="F606" s="37" t="s">
        <v>497</v>
      </c>
      <c r="G606" s="1128"/>
      <c r="H606" s="169">
        <v>1115.6000000000001</v>
      </c>
      <c r="I606" s="111" t="s">
        <v>33</v>
      </c>
      <c r="J606" s="41">
        <f t="shared" si="52"/>
        <v>0</v>
      </c>
      <c r="K606" s="42" t="s">
        <v>82</v>
      </c>
      <c r="L606" s="111">
        <v>15</v>
      </c>
      <c r="M606" s="111">
        <v>160</v>
      </c>
      <c r="N606" s="111">
        <v>68</v>
      </c>
      <c r="O606" s="111">
        <v>25</v>
      </c>
      <c r="P606" s="566">
        <v>0.27200000000000002</v>
      </c>
      <c r="Q606" s="183" t="s">
        <v>1948</v>
      </c>
      <c r="R606" s="152">
        <v>90189084</v>
      </c>
      <c r="S606" s="275" t="s">
        <v>1933</v>
      </c>
    </row>
    <row r="607" spans="1:19" ht="102.75" customHeight="1" x14ac:dyDescent="0.2">
      <c r="A607" s="291">
        <v>106772</v>
      </c>
      <c r="B607" s="287" t="s">
        <v>1949</v>
      </c>
      <c r="C607" s="182" t="s">
        <v>1125</v>
      </c>
      <c r="D607" s="111" t="s">
        <v>30</v>
      </c>
      <c r="E607" s="13" t="s">
        <v>1950</v>
      </c>
      <c r="F607" s="37" t="s">
        <v>497</v>
      </c>
      <c r="G607" s="1128"/>
      <c r="H607" s="169">
        <v>1191.1500000000001</v>
      </c>
      <c r="I607" s="111" t="s">
        <v>33</v>
      </c>
      <c r="J607" s="41">
        <f t="shared" si="52"/>
        <v>0</v>
      </c>
      <c r="K607" s="42" t="s">
        <v>82</v>
      </c>
      <c r="L607" s="111">
        <v>8</v>
      </c>
      <c r="M607" s="111">
        <v>91.5</v>
      </c>
      <c r="N607" s="111">
        <v>45.7</v>
      </c>
      <c r="O607" s="111">
        <v>69</v>
      </c>
      <c r="P607" s="566">
        <v>0.28852695</v>
      </c>
      <c r="Q607" s="183" t="s">
        <v>1951</v>
      </c>
      <c r="R607" s="152">
        <v>90189084</v>
      </c>
      <c r="S607" s="275" t="s">
        <v>1933</v>
      </c>
    </row>
    <row r="608" spans="1:19" ht="113.25" customHeight="1" x14ac:dyDescent="0.2">
      <c r="A608" s="291">
        <v>106773</v>
      </c>
      <c r="B608" s="287" t="s">
        <v>1952</v>
      </c>
      <c r="C608" s="182" t="s">
        <v>76</v>
      </c>
      <c r="D608" s="111" t="s">
        <v>30</v>
      </c>
      <c r="E608" s="36" t="s">
        <v>1953</v>
      </c>
      <c r="F608" s="37" t="s">
        <v>497</v>
      </c>
      <c r="G608" s="1128"/>
      <c r="H608" s="169">
        <v>1009.6</v>
      </c>
      <c r="I608" s="111" t="s">
        <v>33</v>
      </c>
      <c r="J608" s="41">
        <f t="shared" si="52"/>
        <v>0</v>
      </c>
      <c r="K608" s="42" t="s">
        <v>82</v>
      </c>
      <c r="L608" s="111">
        <v>15</v>
      </c>
      <c r="M608" s="111">
        <v>152.5</v>
      </c>
      <c r="N608" s="111">
        <v>45.7</v>
      </c>
      <c r="O608" s="111">
        <v>11.5</v>
      </c>
      <c r="P608" s="566">
        <v>8.0146375000000006E-2</v>
      </c>
      <c r="Q608" s="183" t="s">
        <v>1954</v>
      </c>
      <c r="R608" s="152">
        <v>90189084</v>
      </c>
      <c r="S608" s="275" t="s">
        <v>1933</v>
      </c>
    </row>
    <row r="609" spans="1:19" ht="142.5" customHeight="1" x14ac:dyDescent="0.2">
      <c r="A609" s="113">
        <v>106489</v>
      </c>
      <c r="B609" s="171" t="s">
        <v>1927</v>
      </c>
      <c r="C609" s="294" t="s">
        <v>76</v>
      </c>
      <c r="D609" s="114" t="s">
        <v>30</v>
      </c>
      <c r="E609" s="102" t="s">
        <v>1928</v>
      </c>
      <c r="F609" s="172" t="s">
        <v>497</v>
      </c>
      <c r="G609" s="1132"/>
      <c r="H609" s="184">
        <v>4500</v>
      </c>
      <c r="I609" s="114" t="s">
        <v>33</v>
      </c>
      <c r="J609" s="77">
        <f t="shared" si="52"/>
        <v>0</v>
      </c>
      <c r="K609" s="153" t="s">
        <v>90</v>
      </c>
      <c r="L609" s="114" t="s">
        <v>30</v>
      </c>
      <c r="M609" s="114" t="s">
        <v>30</v>
      </c>
      <c r="N609" s="114" t="s">
        <v>30</v>
      </c>
      <c r="O609" s="114" t="s">
        <v>30</v>
      </c>
      <c r="P609" s="619" t="s">
        <v>30</v>
      </c>
      <c r="Q609" s="180" t="s">
        <v>30</v>
      </c>
      <c r="R609" s="268" t="s">
        <v>30</v>
      </c>
      <c r="S609" s="281" t="s">
        <v>30</v>
      </c>
    </row>
    <row r="610" spans="1:19" ht="270.75" customHeight="1" x14ac:dyDescent="0.2">
      <c r="A610" s="1010">
        <v>106775</v>
      </c>
      <c r="B610" s="978" t="s">
        <v>1955</v>
      </c>
      <c r="C610" s="111" t="s">
        <v>76</v>
      </c>
      <c r="D610" s="111" t="s">
        <v>30</v>
      </c>
      <c r="E610" s="36" t="s">
        <v>1931</v>
      </c>
      <c r="F610" s="37" t="s">
        <v>497</v>
      </c>
      <c r="G610" s="1224"/>
      <c r="H610" s="502">
        <v>13579.75</v>
      </c>
      <c r="I610" s="111" t="s">
        <v>33</v>
      </c>
      <c r="J610" s="975">
        <f t="shared" ref="J610:J618" si="53">IF(I610="USD",H610*G610,H610*G610*1.3)</f>
        <v>0</v>
      </c>
      <c r="K610" s="1077" t="s">
        <v>916</v>
      </c>
      <c r="L610" s="111">
        <v>270</v>
      </c>
      <c r="M610" s="37">
        <v>90</v>
      </c>
      <c r="N610" s="37">
        <v>152</v>
      </c>
      <c r="O610" s="37">
        <v>230</v>
      </c>
      <c r="P610" s="566">
        <v>3.1463999999999999</v>
      </c>
      <c r="Q610" s="183" t="s">
        <v>1956</v>
      </c>
      <c r="R610" s="152">
        <v>90189084</v>
      </c>
      <c r="S610" s="275" t="s">
        <v>1957</v>
      </c>
    </row>
    <row r="611" spans="1:19" ht="78.75" x14ac:dyDescent="0.2">
      <c r="A611" s="976">
        <v>106776</v>
      </c>
      <c r="B611" s="977" t="s">
        <v>1958</v>
      </c>
      <c r="C611" s="380" t="s">
        <v>76</v>
      </c>
      <c r="D611" s="108" t="s">
        <v>30</v>
      </c>
      <c r="E611" s="968" t="s">
        <v>1959</v>
      </c>
      <c r="F611" s="37" t="s">
        <v>497</v>
      </c>
      <c r="G611" s="1128"/>
      <c r="H611" s="169">
        <v>627.20000000000005</v>
      </c>
      <c r="I611" s="111" t="s">
        <v>33</v>
      </c>
      <c r="J611" s="41">
        <f t="shared" si="53"/>
        <v>0</v>
      </c>
      <c r="K611" s="42" t="s">
        <v>82</v>
      </c>
      <c r="L611" s="111">
        <v>70</v>
      </c>
      <c r="M611" s="111">
        <v>150</v>
      </c>
      <c r="N611" s="111">
        <v>92</v>
      </c>
      <c r="O611" s="111">
        <v>90</v>
      </c>
      <c r="P611" s="566">
        <v>1.242</v>
      </c>
      <c r="Q611" s="183" t="s">
        <v>1960</v>
      </c>
      <c r="R611" s="152">
        <v>90189084</v>
      </c>
      <c r="S611" s="275" t="s">
        <v>1957</v>
      </c>
    </row>
    <row r="612" spans="1:19" ht="173.25" customHeight="1" x14ac:dyDescent="0.2">
      <c r="A612" s="291">
        <v>106777</v>
      </c>
      <c r="B612" s="287" t="s">
        <v>1961</v>
      </c>
      <c r="C612" s="182" t="s">
        <v>76</v>
      </c>
      <c r="D612" s="111" t="s">
        <v>30</v>
      </c>
      <c r="E612" s="13" t="s">
        <v>1962</v>
      </c>
      <c r="F612" s="37" t="s">
        <v>497</v>
      </c>
      <c r="G612" s="1128"/>
      <c r="H612" s="169">
        <v>1591.4</v>
      </c>
      <c r="I612" s="111" t="s">
        <v>33</v>
      </c>
      <c r="J612" s="41">
        <f t="shared" si="53"/>
        <v>0</v>
      </c>
      <c r="K612" s="42" t="s">
        <v>82</v>
      </c>
      <c r="L612" s="111">
        <v>5</v>
      </c>
      <c r="M612" s="111">
        <v>30</v>
      </c>
      <c r="N612" s="111">
        <v>21</v>
      </c>
      <c r="O612" s="111">
        <v>62</v>
      </c>
      <c r="P612" s="566">
        <v>3.9059999999999997E-2</v>
      </c>
      <c r="Q612" s="183" t="s">
        <v>1963</v>
      </c>
      <c r="R612" s="152">
        <v>90189084</v>
      </c>
      <c r="S612" s="275" t="s">
        <v>1957</v>
      </c>
    </row>
    <row r="613" spans="1:19" ht="157.5" customHeight="1" x14ac:dyDescent="0.2">
      <c r="A613" s="311">
        <v>106778</v>
      </c>
      <c r="B613" s="55" t="s">
        <v>1964</v>
      </c>
      <c r="C613" s="182" t="s">
        <v>76</v>
      </c>
      <c r="D613" s="111" t="s">
        <v>30</v>
      </c>
      <c r="E613" s="13" t="s">
        <v>1965</v>
      </c>
      <c r="F613" s="37" t="s">
        <v>497</v>
      </c>
      <c r="G613" s="1128"/>
      <c r="H613" s="169">
        <v>1591.4</v>
      </c>
      <c r="I613" s="111" t="s">
        <v>33</v>
      </c>
      <c r="J613" s="41">
        <f t="shared" si="53"/>
        <v>0</v>
      </c>
      <c r="K613" s="42" t="s">
        <v>82</v>
      </c>
      <c r="L613" s="111">
        <v>5</v>
      </c>
      <c r="M613" s="111">
        <v>30</v>
      </c>
      <c r="N613" s="111">
        <v>21</v>
      </c>
      <c r="O613" s="111">
        <v>62</v>
      </c>
      <c r="P613" s="566">
        <v>3.9059999999999997E-2</v>
      </c>
      <c r="Q613" s="183" t="s">
        <v>1963</v>
      </c>
      <c r="R613" s="152">
        <v>90189084</v>
      </c>
      <c r="S613" s="275" t="s">
        <v>1957</v>
      </c>
    </row>
    <row r="614" spans="1:19" ht="65.25" customHeight="1" x14ac:dyDescent="0.2">
      <c r="A614" s="291">
        <v>106779</v>
      </c>
      <c r="B614" s="287" t="s">
        <v>1966</v>
      </c>
      <c r="C614" s="182" t="s">
        <v>76</v>
      </c>
      <c r="D614" s="111" t="s">
        <v>30</v>
      </c>
      <c r="E614" s="13" t="s">
        <v>1967</v>
      </c>
      <c r="F614" s="37" t="s">
        <v>497</v>
      </c>
      <c r="G614" s="1128"/>
      <c r="H614" s="169">
        <v>1109.45</v>
      </c>
      <c r="I614" s="111" t="s">
        <v>33</v>
      </c>
      <c r="J614" s="41">
        <f t="shared" si="53"/>
        <v>0</v>
      </c>
      <c r="K614" s="42" t="s">
        <v>82</v>
      </c>
      <c r="L614" s="111">
        <v>18</v>
      </c>
      <c r="M614" s="111">
        <v>115</v>
      </c>
      <c r="N614" s="111">
        <v>61</v>
      </c>
      <c r="O614" s="111">
        <v>43</v>
      </c>
      <c r="P614" s="566">
        <v>0.301645</v>
      </c>
      <c r="Q614" s="183" t="s">
        <v>1968</v>
      </c>
      <c r="R614" s="152">
        <v>90189084</v>
      </c>
      <c r="S614" s="275" t="s">
        <v>1957</v>
      </c>
    </row>
    <row r="615" spans="1:19" ht="150.75" customHeight="1" x14ac:dyDescent="0.2">
      <c r="A615" s="291">
        <v>106780</v>
      </c>
      <c r="B615" s="55" t="s">
        <v>1969</v>
      </c>
      <c r="C615" s="182" t="s">
        <v>43</v>
      </c>
      <c r="D615" s="111" t="s">
        <v>30</v>
      </c>
      <c r="E615" s="288" t="s">
        <v>1970</v>
      </c>
      <c r="F615" s="37" t="s">
        <v>497</v>
      </c>
      <c r="G615" s="1128"/>
      <c r="H615" s="169">
        <v>1115.6000000000001</v>
      </c>
      <c r="I615" s="111" t="s">
        <v>33</v>
      </c>
      <c r="J615" s="41">
        <f t="shared" si="53"/>
        <v>0</v>
      </c>
      <c r="K615" s="42" t="s">
        <v>82</v>
      </c>
      <c r="L615" s="111">
        <v>15</v>
      </c>
      <c r="M615" s="111">
        <v>160</v>
      </c>
      <c r="N615" s="111">
        <v>68</v>
      </c>
      <c r="O615" s="111">
        <v>25</v>
      </c>
      <c r="P615" s="566">
        <v>0.27200000000000002</v>
      </c>
      <c r="Q615" s="183" t="s">
        <v>1971</v>
      </c>
      <c r="R615" s="152">
        <v>90189084</v>
      </c>
      <c r="S615" s="275" t="s">
        <v>1957</v>
      </c>
    </row>
    <row r="616" spans="1:19" ht="94.5" customHeight="1" x14ac:dyDescent="0.2">
      <c r="A616" s="291">
        <v>106781</v>
      </c>
      <c r="B616" s="287" t="s">
        <v>1972</v>
      </c>
      <c r="C616" s="182" t="s">
        <v>1125</v>
      </c>
      <c r="D616" s="111" t="s">
        <v>30</v>
      </c>
      <c r="E616" s="13" t="s">
        <v>1973</v>
      </c>
      <c r="F616" s="37" t="s">
        <v>497</v>
      </c>
      <c r="G616" s="1128"/>
      <c r="H616" s="169">
        <v>1191.1500000000001</v>
      </c>
      <c r="I616" s="111" t="s">
        <v>33</v>
      </c>
      <c r="J616" s="41">
        <f t="shared" si="53"/>
        <v>0</v>
      </c>
      <c r="K616" s="42" t="s">
        <v>82</v>
      </c>
      <c r="L616" s="111">
        <v>8</v>
      </c>
      <c r="M616" s="111">
        <v>91.5</v>
      </c>
      <c r="N616" s="111">
        <v>45.7</v>
      </c>
      <c r="O616" s="111">
        <v>69</v>
      </c>
      <c r="P616" s="566">
        <v>0.28852695</v>
      </c>
      <c r="Q616" s="183" t="s">
        <v>1974</v>
      </c>
      <c r="R616" s="152">
        <v>90189084</v>
      </c>
      <c r="S616" s="275" t="s">
        <v>1957</v>
      </c>
    </row>
    <row r="617" spans="1:19" ht="115.5" customHeight="1" x14ac:dyDescent="0.2">
      <c r="A617" s="291">
        <v>106782</v>
      </c>
      <c r="B617" s="287" t="s">
        <v>1975</v>
      </c>
      <c r="C617" s="182" t="s">
        <v>76</v>
      </c>
      <c r="D617" s="111" t="s">
        <v>30</v>
      </c>
      <c r="E617" s="13" t="s">
        <v>1976</v>
      </c>
      <c r="F617" s="37" t="s">
        <v>497</v>
      </c>
      <c r="G617" s="1128"/>
      <c r="H617" s="169">
        <v>1052.45</v>
      </c>
      <c r="I617" s="111" t="s">
        <v>33</v>
      </c>
      <c r="J617" s="41">
        <f t="shared" si="53"/>
        <v>0</v>
      </c>
      <c r="K617" s="42" t="s">
        <v>82</v>
      </c>
      <c r="L617" s="111">
        <v>15</v>
      </c>
      <c r="M617" s="111">
        <v>152.5</v>
      </c>
      <c r="N617" s="111">
        <v>45.7</v>
      </c>
      <c r="O617" s="111">
        <v>11.5</v>
      </c>
      <c r="P617" s="566">
        <v>8.0146375000000006E-2</v>
      </c>
      <c r="Q617" s="183" t="s">
        <v>1977</v>
      </c>
      <c r="R617" s="152">
        <v>90189084</v>
      </c>
      <c r="S617" s="275" t="s">
        <v>1957</v>
      </c>
    </row>
    <row r="618" spans="1:19" ht="139.5" customHeight="1" thickBot="1" x14ac:dyDescent="0.25">
      <c r="A618" s="497">
        <v>106489</v>
      </c>
      <c r="B618" s="292" t="s">
        <v>1927</v>
      </c>
      <c r="C618" s="962" t="s">
        <v>76</v>
      </c>
      <c r="D618" s="179" t="s">
        <v>30</v>
      </c>
      <c r="E618" s="14" t="s">
        <v>1928</v>
      </c>
      <c r="F618" s="293" t="s">
        <v>497</v>
      </c>
      <c r="G618" s="1223"/>
      <c r="H618" s="174">
        <v>4500</v>
      </c>
      <c r="I618" s="179" t="s">
        <v>33</v>
      </c>
      <c r="J618" s="61">
        <f t="shared" si="53"/>
        <v>0</v>
      </c>
      <c r="K618" s="178" t="s">
        <v>90</v>
      </c>
      <c r="L618" s="179" t="s">
        <v>30</v>
      </c>
      <c r="M618" s="179" t="s">
        <v>30</v>
      </c>
      <c r="N618" s="179" t="s">
        <v>30</v>
      </c>
      <c r="O618" s="179" t="s">
        <v>30</v>
      </c>
      <c r="P618" s="610" t="s">
        <v>30</v>
      </c>
      <c r="Q618" s="175" t="s">
        <v>30</v>
      </c>
      <c r="R618" s="272" t="s">
        <v>30</v>
      </c>
      <c r="S618" s="277" t="s">
        <v>30</v>
      </c>
    </row>
    <row r="619" spans="1:19" ht="39.950000000000003" customHeight="1" thickBot="1" x14ac:dyDescent="0.25">
      <c r="A619" s="241" t="s">
        <v>1978</v>
      </c>
      <c r="B619" s="218"/>
      <c r="C619" s="219"/>
      <c r="D619" s="219"/>
      <c r="E619" s="218"/>
      <c r="F619" s="220"/>
      <c r="G619" s="223"/>
      <c r="H619" s="723"/>
      <c r="I619" s="219"/>
      <c r="J619" s="219"/>
      <c r="K619" s="218"/>
      <c r="L619" s="219"/>
      <c r="M619" s="222"/>
      <c r="N619" s="222"/>
      <c r="O619" s="222"/>
      <c r="P619" s="601"/>
      <c r="Q619" s="220"/>
      <c r="R619" s="220"/>
      <c r="S619" s="312"/>
    </row>
    <row r="620" spans="1:19" ht="282" customHeight="1" x14ac:dyDescent="0.2">
      <c r="A620" s="395">
        <v>106784</v>
      </c>
      <c r="B620" s="296" t="s">
        <v>1979</v>
      </c>
      <c r="C620" s="380" t="s">
        <v>76</v>
      </c>
      <c r="D620" s="108" t="s">
        <v>30</v>
      </c>
      <c r="E620" s="85" t="s">
        <v>1980</v>
      </c>
      <c r="F620" s="37" t="s">
        <v>497</v>
      </c>
      <c r="G620" s="1128"/>
      <c r="H620" s="167">
        <v>15643.550000000001</v>
      </c>
      <c r="I620" s="108" t="s">
        <v>33</v>
      </c>
      <c r="J620" s="89">
        <f t="shared" ref="J620:J646" si="54">IF(I620="USD",H620*G620,H620*G620*1.3)</f>
        <v>0</v>
      </c>
      <c r="K620" s="90" t="s">
        <v>916</v>
      </c>
      <c r="L620" s="108">
        <v>270</v>
      </c>
      <c r="M620" s="74">
        <v>90</v>
      </c>
      <c r="N620" s="74">
        <v>152</v>
      </c>
      <c r="O620" s="74">
        <v>230</v>
      </c>
      <c r="P620" s="620">
        <v>3.1463999999999999</v>
      </c>
      <c r="Q620" s="381" t="s">
        <v>1981</v>
      </c>
      <c r="R620" s="271">
        <v>90189084</v>
      </c>
      <c r="S620" s="283" t="s">
        <v>1982</v>
      </c>
    </row>
    <row r="621" spans="1:19" ht="159.75" customHeight="1" x14ac:dyDescent="0.2">
      <c r="A621" s="112">
        <v>106785</v>
      </c>
      <c r="B621" s="287" t="s">
        <v>1983</v>
      </c>
      <c r="C621" s="182" t="s">
        <v>76</v>
      </c>
      <c r="D621" s="111" t="s">
        <v>30</v>
      </c>
      <c r="E621" s="13" t="s">
        <v>1984</v>
      </c>
      <c r="F621" s="37" t="s">
        <v>497</v>
      </c>
      <c r="G621" s="1128"/>
      <c r="H621" s="169">
        <v>1591.4</v>
      </c>
      <c r="I621" s="111" t="s">
        <v>33</v>
      </c>
      <c r="J621" s="41">
        <f t="shared" si="54"/>
        <v>0</v>
      </c>
      <c r="K621" s="42" t="s">
        <v>82</v>
      </c>
      <c r="L621" s="111">
        <v>5</v>
      </c>
      <c r="M621" s="111">
        <v>30</v>
      </c>
      <c r="N621" s="111">
        <v>21</v>
      </c>
      <c r="O621" s="111">
        <v>62</v>
      </c>
      <c r="P621" s="566">
        <v>3.9059999999999997E-2</v>
      </c>
      <c r="Q621" s="183" t="s">
        <v>1985</v>
      </c>
      <c r="R621" s="152">
        <v>90189084</v>
      </c>
      <c r="S621" s="275" t="s">
        <v>1982</v>
      </c>
    </row>
    <row r="622" spans="1:19" ht="167.25" customHeight="1" x14ac:dyDescent="0.2">
      <c r="A622" s="247">
        <v>106786</v>
      </c>
      <c r="B622" s="55" t="s">
        <v>1986</v>
      </c>
      <c r="C622" s="182" t="s">
        <v>76</v>
      </c>
      <c r="D622" s="111" t="s">
        <v>30</v>
      </c>
      <c r="E622" s="13" t="s">
        <v>1987</v>
      </c>
      <c r="F622" s="37" t="s">
        <v>497</v>
      </c>
      <c r="G622" s="1128"/>
      <c r="H622" s="169">
        <v>1591.4</v>
      </c>
      <c r="I622" s="111" t="s">
        <v>33</v>
      </c>
      <c r="J622" s="41">
        <f t="shared" si="54"/>
        <v>0</v>
      </c>
      <c r="K622" s="42" t="s">
        <v>82</v>
      </c>
      <c r="L622" s="111">
        <v>5</v>
      </c>
      <c r="M622" s="111">
        <v>30</v>
      </c>
      <c r="N622" s="111">
        <v>21</v>
      </c>
      <c r="O622" s="111">
        <v>62</v>
      </c>
      <c r="P622" s="566">
        <v>3.9059999999999997E-2</v>
      </c>
      <c r="Q622" s="183" t="s">
        <v>1985</v>
      </c>
      <c r="R622" s="152">
        <v>90189084</v>
      </c>
      <c r="S622" s="275" t="s">
        <v>1982</v>
      </c>
    </row>
    <row r="623" spans="1:19" ht="81.75" customHeight="1" x14ac:dyDescent="0.2">
      <c r="A623" s="112">
        <v>106787</v>
      </c>
      <c r="B623" s="287" t="s">
        <v>1988</v>
      </c>
      <c r="C623" s="182" t="s">
        <v>76</v>
      </c>
      <c r="D623" s="111" t="s">
        <v>30</v>
      </c>
      <c r="E623" s="13" t="s">
        <v>1989</v>
      </c>
      <c r="F623" s="37" t="s">
        <v>497</v>
      </c>
      <c r="G623" s="1128"/>
      <c r="H623" s="169">
        <v>1109.45</v>
      </c>
      <c r="I623" s="111" t="s">
        <v>33</v>
      </c>
      <c r="J623" s="41">
        <f t="shared" si="54"/>
        <v>0</v>
      </c>
      <c r="K623" s="42" t="s">
        <v>82</v>
      </c>
      <c r="L623" s="111">
        <v>18</v>
      </c>
      <c r="M623" s="111">
        <v>115</v>
      </c>
      <c r="N623" s="111">
        <v>61</v>
      </c>
      <c r="O623" s="111">
        <v>43</v>
      </c>
      <c r="P623" s="566">
        <v>0.301645</v>
      </c>
      <c r="Q623" s="183" t="s">
        <v>1990</v>
      </c>
      <c r="R623" s="152">
        <v>90189084</v>
      </c>
      <c r="S623" s="275" t="s">
        <v>1982</v>
      </c>
    </row>
    <row r="624" spans="1:19" ht="189.75" customHeight="1" x14ac:dyDescent="0.2">
      <c r="A624" s="112">
        <v>106788</v>
      </c>
      <c r="B624" s="55" t="s">
        <v>1991</v>
      </c>
      <c r="C624" s="182" t="s">
        <v>43</v>
      </c>
      <c r="D624" s="111" t="s">
        <v>30</v>
      </c>
      <c r="E624" s="288" t="s">
        <v>1992</v>
      </c>
      <c r="F624" s="37" t="s">
        <v>497</v>
      </c>
      <c r="G624" s="1128"/>
      <c r="H624" s="169">
        <v>1115.6000000000001</v>
      </c>
      <c r="I624" s="111" t="s">
        <v>33</v>
      </c>
      <c r="J624" s="41">
        <f t="shared" si="54"/>
        <v>0</v>
      </c>
      <c r="K624" s="42" t="s">
        <v>82</v>
      </c>
      <c r="L624" s="111">
        <v>15</v>
      </c>
      <c r="M624" s="111">
        <v>160</v>
      </c>
      <c r="N624" s="111">
        <v>68</v>
      </c>
      <c r="O624" s="111">
        <v>25</v>
      </c>
      <c r="P624" s="566">
        <v>0.27200000000000002</v>
      </c>
      <c r="Q624" s="183" t="s">
        <v>1993</v>
      </c>
      <c r="R624" s="152">
        <v>90189084</v>
      </c>
      <c r="S624" s="275" t="s">
        <v>1982</v>
      </c>
    </row>
    <row r="625" spans="1:19" ht="80.25" customHeight="1" x14ac:dyDescent="0.2">
      <c r="A625" s="112">
        <v>106789</v>
      </c>
      <c r="B625" s="287" t="s">
        <v>1994</v>
      </c>
      <c r="C625" s="182" t="s">
        <v>1125</v>
      </c>
      <c r="D625" s="111" t="s">
        <v>30</v>
      </c>
      <c r="E625" s="13" t="s">
        <v>1995</v>
      </c>
      <c r="F625" s="37" t="s">
        <v>497</v>
      </c>
      <c r="G625" s="1128"/>
      <c r="H625" s="169">
        <v>1191.1500000000001</v>
      </c>
      <c r="I625" s="111" t="s">
        <v>33</v>
      </c>
      <c r="J625" s="41">
        <f t="shared" si="54"/>
        <v>0</v>
      </c>
      <c r="K625" s="42" t="s">
        <v>82</v>
      </c>
      <c r="L625" s="111">
        <v>8</v>
      </c>
      <c r="M625" s="111">
        <v>91.5</v>
      </c>
      <c r="N625" s="111">
        <v>45.7</v>
      </c>
      <c r="O625" s="111">
        <v>69</v>
      </c>
      <c r="P625" s="566">
        <v>0.28852695</v>
      </c>
      <c r="Q625" s="183" t="s">
        <v>1996</v>
      </c>
      <c r="R625" s="152">
        <v>90189084</v>
      </c>
      <c r="S625" s="275" t="s">
        <v>1982</v>
      </c>
    </row>
    <row r="626" spans="1:19" ht="112.5" customHeight="1" x14ac:dyDescent="0.2">
      <c r="A626" s="112">
        <v>106790</v>
      </c>
      <c r="B626" s="287" t="s">
        <v>1997</v>
      </c>
      <c r="C626" s="182" t="s">
        <v>76</v>
      </c>
      <c r="D626" s="111" t="s">
        <v>30</v>
      </c>
      <c r="E626" s="13" t="s">
        <v>1998</v>
      </c>
      <c r="F626" s="37" t="s">
        <v>497</v>
      </c>
      <c r="G626" s="1128"/>
      <c r="H626" s="169">
        <v>852.55000000000007</v>
      </c>
      <c r="I626" s="111" t="s">
        <v>33</v>
      </c>
      <c r="J626" s="41">
        <f t="shared" si="54"/>
        <v>0</v>
      </c>
      <c r="K626" s="42" t="s">
        <v>82</v>
      </c>
      <c r="L626" s="111">
        <v>15</v>
      </c>
      <c r="M626" s="111">
        <v>152.5</v>
      </c>
      <c r="N626" s="111">
        <v>45.7</v>
      </c>
      <c r="O626" s="111">
        <v>11.5</v>
      </c>
      <c r="P626" s="566">
        <v>8.0146375000000006E-2</v>
      </c>
      <c r="Q626" s="183" t="s">
        <v>1999</v>
      </c>
      <c r="R626" s="152">
        <v>90189084</v>
      </c>
      <c r="S626" s="275" t="s">
        <v>1982</v>
      </c>
    </row>
    <row r="627" spans="1:19" ht="158.25" customHeight="1" x14ac:dyDescent="0.2">
      <c r="A627" s="112">
        <v>106791</v>
      </c>
      <c r="B627" s="287" t="s">
        <v>2000</v>
      </c>
      <c r="C627" s="182" t="s">
        <v>76</v>
      </c>
      <c r="D627" s="111" t="s">
        <v>30</v>
      </c>
      <c r="E627" s="13" t="s">
        <v>2001</v>
      </c>
      <c r="F627" s="37" t="s">
        <v>497</v>
      </c>
      <c r="G627" s="1128"/>
      <c r="H627" s="169">
        <v>2025.5</v>
      </c>
      <c r="I627" s="111" t="s">
        <v>33</v>
      </c>
      <c r="J627" s="41">
        <f t="shared" si="54"/>
        <v>0</v>
      </c>
      <c r="K627" s="42" t="s">
        <v>82</v>
      </c>
      <c r="L627" s="111">
        <v>5</v>
      </c>
      <c r="M627" s="111">
        <v>30</v>
      </c>
      <c r="N627" s="111">
        <v>21</v>
      </c>
      <c r="O627" s="111">
        <v>62</v>
      </c>
      <c r="P627" s="566">
        <v>3.9059999999999997E-2</v>
      </c>
      <c r="Q627" s="183" t="s">
        <v>2002</v>
      </c>
      <c r="R627" s="152">
        <v>90189084</v>
      </c>
      <c r="S627" s="275" t="s">
        <v>1982</v>
      </c>
    </row>
    <row r="628" spans="1:19" ht="148.5" customHeight="1" thickBot="1" x14ac:dyDescent="0.25">
      <c r="A628" s="113">
        <v>106489</v>
      </c>
      <c r="B628" s="171" t="s">
        <v>1927</v>
      </c>
      <c r="C628" s="294" t="s">
        <v>76</v>
      </c>
      <c r="D628" s="114" t="s">
        <v>30</v>
      </c>
      <c r="E628" s="474" t="s">
        <v>1928</v>
      </c>
      <c r="F628" s="172" t="s">
        <v>497</v>
      </c>
      <c r="G628" s="1128"/>
      <c r="H628" s="184">
        <v>4500</v>
      </c>
      <c r="I628" s="114" t="s">
        <v>33</v>
      </c>
      <c r="J628" s="77">
        <f t="shared" si="54"/>
        <v>0</v>
      </c>
      <c r="K628" s="153" t="s">
        <v>90</v>
      </c>
      <c r="L628" s="114" t="s">
        <v>30</v>
      </c>
      <c r="M628" s="114" t="s">
        <v>30</v>
      </c>
      <c r="N628" s="114" t="s">
        <v>30</v>
      </c>
      <c r="O628" s="114" t="s">
        <v>30</v>
      </c>
      <c r="P628" s="619" t="s">
        <v>30</v>
      </c>
      <c r="Q628" s="180" t="s">
        <v>30</v>
      </c>
      <c r="R628" s="268" t="s">
        <v>30</v>
      </c>
      <c r="S628" s="281" t="s">
        <v>30</v>
      </c>
    </row>
    <row r="629" spans="1:19" ht="280.5" customHeight="1" x14ac:dyDescent="0.2">
      <c r="A629" s="297">
        <v>106792</v>
      </c>
      <c r="B629" s="295" t="s">
        <v>2003</v>
      </c>
      <c r="C629" s="289" t="s">
        <v>76</v>
      </c>
      <c r="D629" s="135" t="s">
        <v>30</v>
      </c>
      <c r="E629" s="66" t="s">
        <v>2004</v>
      </c>
      <c r="F629" s="37" t="s">
        <v>497</v>
      </c>
      <c r="G629" s="1128"/>
      <c r="H629" s="185">
        <v>17877.05</v>
      </c>
      <c r="I629" s="135" t="s">
        <v>33</v>
      </c>
      <c r="J629" s="70">
        <f t="shared" si="54"/>
        <v>0</v>
      </c>
      <c r="K629" s="32" t="s">
        <v>916</v>
      </c>
      <c r="L629" s="135">
        <v>270</v>
      </c>
      <c r="M629" s="67">
        <v>90</v>
      </c>
      <c r="N629" s="67">
        <v>152</v>
      </c>
      <c r="O629" s="67">
        <v>230</v>
      </c>
      <c r="P629" s="609">
        <v>3.1463999999999999</v>
      </c>
      <c r="Q629" s="186" t="s">
        <v>2005</v>
      </c>
      <c r="R629" s="273">
        <v>90189084</v>
      </c>
      <c r="S629" s="290" t="s">
        <v>2006</v>
      </c>
    </row>
    <row r="630" spans="1:19" ht="161.25" customHeight="1" x14ac:dyDescent="0.2">
      <c r="A630" s="112">
        <v>106793</v>
      </c>
      <c r="B630" s="287" t="s">
        <v>2007</v>
      </c>
      <c r="C630" s="182" t="s">
        <v>76</v>
      </c>
      <c r="D630" s="111" t="s">
        <v>30</v>
      </c>
      <c r="E630" s="13" t="s">
        <v>2008</v>
      </c>
      <c r="F630" s="37" t="s">
        <v>497</v>
      </c>
      <c r="G630" s="1128"/>
      <c r="H630" s="169">
        <v>1591.4</v>
      </c>
      <c r="I630" s="111" t="s">
        <v>33</v>
      </c>
      <c r="J630" s="41">
        <f t="shared" si="54"/>
        <v>0</v>
      </c>
      <c r="K630" s="42" t="s">
        <v>82</v>
      </c>
      <c r="L630" s="111">
        <v>5</v>
      </c>
      <c r="M630" s="111">
        <v>30</v>
      </c>
      <c r="N630" s="111">
        <v>21</v>
      </c>
      <c r="O630" s="111">
        <v>62</v>
      </c>
      <c r="P630" s="566">
        <v>3.9059999999999997E-2</v>
      </c>
      <c r="Q630" s="183" t="s">
        <v>2009</v>
      </c>
      <c r="R630" s="152">
        <v>90189084</v>
      </c>
      <c r="S630" s="275" t="s">
        <v>2006</v>
      </c>
    </row>
    <row r="631" spans="1:19" ht="166.5" customHeight="1" x14ac:dyDescent="0.2">
      <c r="A631" s="247">
        <v>106794</v>
      </c>
      <c r="B631" s="55" t="s">
        <v>2010</v>
      </c>
      <c r="C631" s="182" t="s">
        <v>76</v>
      </c>
      <c r="D631" s="111" t="s">
        <v>30</v>
      </c>
      <c r="E631" s="13" t="s">
        <v>2011</v>
      </c>
      <c r="F631" s="37" t="s">
        <v>497</v>
      </c>
      <c r="G631" s="1128"/>
      <c r="H631" s="169">
        <v>1591.4</v>
      </c>
      <c r="I631" s="111" t="s">
        <v>33</v>
      </c>
      <c r="J631" s="41">
        <f t="shared" si="54"/>
        <v>0</v>
      </c>
      <c r="K631" s="42" t="s">
        <v>82</v>
      </c>
      <c r="L631" s="111">
        <v>5</v>
      </c>
      <c r="M631" s="111">
        <v>30</v>
      </c>
      <c r="N631" s="111">
        <v>21</v>
      </c>
      <c r="O631" s="111">
        <v>62</v>
      </c>
      <c r="P631" s="566">
        <v>3.9059999999999997E-2</v>
      </c>
      <c r="Q631" s="183" t="s">
        <v>2009</v>
      </c>
      <c r="R631" s="152">
        <v>90189084</v>
      </c>
      <c r="S631" s="275" t="s">
        <v>2006</v>
      </c>
    </row>
    <row r="632" spans="1:19" ht="73.5" customHeight="1" x14ac:dyDescent="0.2">
      <c r="A632" s="112">
        <v>106795</v>
      </c>
      <c r="B632" s="287" t="s">
        <v>2012</v>
      </c>
      <c r="C632" s="182" t="s">
        <v>76</v>
      </c>
      <c r="D632" s="111" t="s">
        <v>30</v>
      </c>
      <c r="E632" s="13" t="s">
        <v>2013</v>
      </c>
      <c r="F632" s="37" t="s">
        <v>497</v>
      </c>
      <c r="G632" s="1128"/>
      <c r="H632" s="169">
        <v>1109.45</v>
      </c>
      <c r="I632" s="111" t="s">
        <v>33</v>
      </c>
      <c r="J632" s="41">
        <f t="shared" si="54"/>
        <v>0</v>
      </c>
      <c r="K632" s="42" t="s">
        <v>82</v>
      </c>
      <c r="L632" s="111">
        <v>18</v>
      </c>
      <c r="M632" s="111">
        <v>115</v>
      </c>
      <c r="N632" s="111">
        <v>61</v>
      </c>
      <c r="O632" s="111">
        <v>43</v>
      </c>
      <c r="P632" s="566">
        <v>0.301645</v>
      </c>
      <c r="Q632" s="183" t="s">
        <v>2014</v>
      </c>
      <c r="R632" s="152">
        <v>90189084</v>
      </c>
      <c r="S632" s="275" t="s">
        <v>2006</v>
      </c>
    </row>
    <row r="633" spans="1:19" ht="159.75" customHeight="1" x14ac:dyDescent="0.2">
      <c r="A633" s="112">
        <v>106796</v>
      </c>
      <c r="B633" s="55" t="s">
        <v>2015</v>
      </c>
      <c r="C633" s="182" t="s">
        <v>43</v>
      </c>
      <c r="D633" s="111" t="s">
        <v>30</v>
      </c>
      <c r="E633" s="288" t="s">
        <v>2016</v>
      </c>
      <c r="F633" s="37" t="s">
        <v>497</v>
      </c>
      <c r="G633" s="1128"/>
      <c r="H633" s="169">
        <v>1115.6000000000001</v>
      </c>
      <c r="I633" s="111" t="s">
        <v>33</v>
      </c>
      <c r="J633" s="41">
        <f t="shared" si="54"/>
        <v>0</v>
      </c>
      <c r="K633" s="42" t="s">
        <v>82</v>
      </c>
      <c r="L633" s="111">
        <v>15</v>
      </c>
      <c r="M633" s="111">
        <v>160</v>
      </c>
      <c r="N633" s="111">
        <v>68</v>
      </c>
      <c r="O633" s="111">
        <v>25</v>
      </c>
      <c r="P633" s="566">
        <v>0.27200000000000002</v>
      </c>
      <c r="Q633" s="183" t="s">
        <v>2017</v>
      </c>
      <c r="R633" s="152">
        <v>90189084</v>
      </c>
      <c r="S633" s="275" t="s">
        <v>2006</v>
      </c>
    </row>
    <row r="634" spans="1:19" ht="84" customHeight="1" x14ac:dyDescent="0.2">
      <c r="A634" s="112">
        <v>106797</v>
      </c>
      <c r="B634" s="287" t="s">
        <v>2018</v>
      </c>
      <c r="C634" s="182" t="s">
        <v>1125</v>
      </c>
      <c r="D634" s="111" t="s">
        <v>30</v>
      </c>
      <c r="E634" s="13" t="s">
        <v>2019</v>
      </c>
      <c r="F634" s="37" t="s">
        <v>497</v>
      </c>
      <c r="G634" s="1128"/>
      <c r="H634" s="169">
        <v>1191.1500000000001</v>
      </c>
      <c r="I634" s="111" t="s">
        <v>33</v>
      </c>
      <c r="J634" s="41">
        <f t="shared" si="54"/>
        <v>0</v>
      </c>
      <c r="K634" s="42" t="s">
        <v>82</v>
      </c>
      <c r="L634" s="111">
        <v>8</v>
      </c>
      <c r="M634" s="111">
        <v>91.5</v>
      </c>
      <c r="N634" s="111">
        <v>45.7</v>
      </c>
      <c r="O634" s="111">
        <v>69</v>
      </c>
      <c r="P634" s="566">
        <v>0.28852695</v>
      </c>
      <c r="Q634" s="183" t="s">
        <v>2020</v>
      </c>
      <c r="R634" s="152">
        <v>90189084</v>
      </c>
      <c r="S634" s="275" t="s">
        <v>2006</v>
      </c>
    </row>
    <row r="635" spans="1:19" ht="109.5" customHeight="1" x14ac:dyDescent="0.2">
      <c r="A635" s="112">
        <v>106798</v>
      </c>
      <c r="B635" s="287" t="s">
        <v>2021</v>
      </c>
      <c r="C635" s="182" t="s">
        <v>76</v>
      </c>
      <c r="D635" s="111" t="s">
        <v>30</v>
      </c>
      <c r="E635" s="13" t="s">
        <v>2022</v>
      </c>
      <c r="F635" s="37" t="s">
        <v>497</v>
      </c>
      <c r="G635" s="1128"/>
      <c r="H635" s="169">
        <v>1009.6</v>
      </c>
      <c r="I635" s="111" t="s">
        <v>33</v>
      </c>
      <c r="J635" s="41">
        <f t="shared" si="54"/>
        <v>0</v>
      </c>
      <c r="K635" s="42" t="s">
        <v>82</v>
      </c>
      <c r="L635" s="111">
        <v>15</v>
      </c>
      <c r="M635" s="111">
        <v>152.5</v>
      </c>
      <c r="N635" s="111">
        <v>45.7</v>
      </c>
      <c r="O635" s="111">
        <v>11.5</v>
      </c>
      <c r="P635" s="566">
        <v>8.0146375000000006E-2</v>
      </c>
      <c r="Q635" s="183" t="s">
        <v>2023</v>
      </c>
      <c r="R635" s="152">
        <v>90189084</v>
      </c>
      <c r="S635" s="275" t="s">
        <v>2006</v>
      </c>
    </row>
    <row r="636" spans="1:19" ht="159.75" customHeight="1" x14ac:dyDescent="0.2">
      <c r="A636" s="112">
        <v>106799</v>
      </c>
      <c r="B636" s="287" t="s">
        <v>2024</v>
      </c>
      <c r="C636" s="182" t="s">
        <v>76</v>
      </c>
      <c r="D636" s="111" t="s">
        <v>30</v>
      </c>
      <c r="E636" s="13" t="s">
        <v>2025</v>
      </c>
      <c r="F636" s="37" t="s">
        <v>497</v>
      </c>
      <c r="G636" s="1128"/>
      <c r="H636" s="169">
        <v>2531.8500000000004</v>
      </c>
      <c r="I636" s="111" t="s">
        <v>33</v>
      </c>
      <c r="J636" s="41">
        <f t="shared" si="54"/>
        <v>0</v>
      </c>
      <c r="K636" s="42" t="s">
        <v>82</v>
      </c>
      <c r="L636" s="111">
        <v>5</v>
      </c>
      <c r="M636" s="111">
        <v>30</v>
      </c>
      <c r="N636" s="111">
        <v>21</v>
      </c>
      <c r="O636" s="111">
        <v>62</v>
      </c>
      <c r="P636" s="566">
        <v>3.9059999999999997E-2</v>
      </c>
      <c r="Q636" s="183" t="s">
        <v>2026</v>
      </c>
      <c r="R636" s="152">
        <v>90189084</v>
      </c>
      <c r="S636" s="275" t="s">
        <v>2006</v>
      </c>
    </row>
    <row r="637" spans="1:19" ht="137.25" customHeight="1" thickBot="1" x14ac:dyDescent="0.25">
      <c r="A637" s="113">
        <v>106489</v>
      </c>
      <c r="B637" s="171" t="s">
        <v>1927</v>
      </c>
      <c r="C637" s="294" t="s">
        <v>76</v>
      </c>
      <c r="D637" s="114" t="s">
        <v>30</v>
      </c>
      <c r="E637" s="474" t="s">
        <v>1928</v>
      </c>
      <c r="F637" s="172" t="s">
        <v>497</v>
      </c>
      <c r="G637" s="1128"/>
      <c r="H637" s="184">
        <v>4500</v>
      </c>
      <c r="I637" s="114" t="s">
        <v>33</v>
      </c>
      <c r="J637" s="77">
        <f t="shared" si="54"/>
        <v>0</v>
      </c>
      <c r="K637" s="153" t="s">
        <v>90</v>
      </c>
      <c r="L637" s="114" t="s">
        <v>30</v>
      </c>
      <c r="M637" s="114" t="s">
        <v>30</v>
      </c>
      <c r="N637" s="114" t="s">
        <v>30</v>
      </c>
      <c r="O637" s="114" t="s">
        <v>30</v>
      </c>
      <c r="P637" s="619" t="s">
        <v>30</v>
      </c>
      <c r="Q637" s="180" t="s">
        <v>30</v>
      </c>
      <c r="R637" s="268" t="s">
        <v>30</v>
      </c>
      <c r="S637" s="281" t="s">
        <v>30</v>
      </c>
    </row>
    <row r="638" spans="1:19" ht="278.25" customHeight="1" x14ac:dyDescent="0.2">
      <c r="A638" s="297">
        <v>106800</v>
      </c>
      <c r="B638" s="295" t="s">
        <v>2027</v>
      </c>
      <c r="C638" s="289" t="s">
        <v>76</v>
      </c>
      <c r="D638" s="135" t="s">
        <v>30</v>
      </c>
      <c r="E638" s="66" t="s">
        <v>2028</v>
      </c>
      <c r="F638" s="37" t="s">
        <v>497</v>
      </c>
      <c r="G638" s="1128"/>
      <c r="H638" s="185">
        <v>18906.05</v>
      </c>
      <c r="I638" s="135" t="s">
        <v>33</v>
      </c>
      <c r="J638" s="70">
        <f t="shared" si="54"/>
        <v>0</v>
      </c>
      <c r="K638" s="32" t="s">
        <v>916</v>
      </c>
      <c r="L638" s="135">
        <v>270</v>
      </c>
      <c r="M638" s="67">
        <v>90</v>
      </c>
      <c r="N638" s="67">
        <v>152</v>
      </c>
      <c r="O638" s="67">
        <v>230</v>
      </c>
      <c r="P638" s="609">
        <v>3.1463999999999999</v>
      </c>
      <c r="Q638" s="186" t="s">
        <v>2029</v>
      </c>
      <c r="R638" s="273">
        <v>90189084</v>
      </c>
      <c r="S638" s="290" t="s">
        <v>2030</v>
      </c>
    </row>
    <row r="639" spans="1:19" ht="162.75" customHeight="1" x14ac:dyDescent="0.2">
      <c r="A639" s="112">
        <v>106801</v>
      </c>
      <c r="B639" s="287" t="s">
        <v>2031</v>
      </c>
      <c r="C639" s="182" t="s">
        <v>76</v>
      </c>
      <c r="D639" s="111" t="s">
        <v>30</v>
      </c>
      <c r="E639" s="13" t="s">
        <v>2032</v>
      </c>
      <c r="F639" s="37" t="s">
        <v>497</v>
      </c>
      <c r="G639" s="1128"/>
      <c r="H639" s="169">
        <v>1591.4</v>
      </c>
      <c r="I639" s="111" t="s">
        <v>33</v>
      </c>
      <c r="J639" s="41">
        <f t="shared" si="54"/>
        <v>0</v>
      </c>
      <c r="K639" s="42" t="s">
        <v>82</v>
      </c>
      <c r="L639" s="111">
        <v>5</v>
      </c>
      <c r="M639" s="111">
        <v>30</v>
      </c>
      <c r="N639" s="111">
        <v>21</v>
      </c>
      <c r="O639" s="111">
        <v>62</v>
      </c>
      <c r="P639" s="566">
        <v>3.9059999999999997E-2</v>
      </c>
      <c r="Q639" s="183" t="s">
        <v>2033</v>
      </c>
      <c r="R639" s="152">
        <v>90189084</v>
      </c>
      <c r="S639" s="275" t="s">
        <v>2030</v>
      </c>
    </row>
    <row r="640" spans="1:19" ht="162.75" customHeight="1" x14ac:dyDescent="0.2">
      <c r="A640" s="247">
        <v>106802</v>
      </c>
      <c r="B640" s="55" t="s">
        <v>2034</v>
      </c>
      <c r="C640" s="182" t="s">
        <v>76</v>
      </c>
      <c r="D640" s="111" t="s">
        <v>30</v>
      </c>
      <c r="E640" s="13" t="s">
        <v>2035</v>
      </c>
      <c r="F640" s="37" t="s">
        <v>497</v>
      </c>
      <c r="G640" s="1128"/>
      <c r="H640" s="169">
        <v>1591.4</v>
      </c>
      <c r="I640" s="111" t="s">
        <v>33</v>
      </c>
      <c r="J640" s="41">
        <f t="shared" si="54"/>
        <v>0</v>
      </c>
      <c r="K640" s="42" t="s">
        <v>82</v>
      </c>
      <c r="L640" s="111">
        <v>5</v>
      </c>
      <c r="M640" s="111">
        <v>30</v>
      </c>
      <c r="N640" s="111">
        <v>21</v>
      </c>
      <c r="O640" s="111">
        <v>62</v>
      </c>
      <c r="P640" s="566">
        <v>3.9059999999999997E-2</v>
      </c>
      <c r="Q640" s="183" t="s">
        <v>2033</v>
      </c>
      <c r="R640" s="152">
        <v>90189084</v>
      </c>
      <c r="S640" s="275" t="s">
        <v>2030</v>
      </c>
    </row>
    <row r="641" spans="1:19" ht="82.5" customHeight="1" x14ac:dyDescent="0.2">
      <c r="A641" s="112">
        <v>106803</v>
      </c>
      <c r="B641" s="287" t="s">
        <v>2036</v>
      </c>
      <c r="C641" s="182" t="s">
        <v>76</v>
      </c>
      <c r="D641" s="111" t="s">
        <v>30</v>
      </c>
      <c r="E641" s="13" t="s">
        <v>2037</v>
      </c>
      <c r="F641" s="37" t="s">
        <v>497</v>
      </c>
      <c r="G641" s="1128"/>
      <c r="H641" s="169">
        <v>1109.45</v>
      </c>
      <c r="I641" s="111" t="s">
        <v>33</v>
      </c>
      <c r="J641" s="41">
        <f t="shared" si="54"/>
        <v>0</v>
      </c>
      <c r="K641" s="42" t="s">
        <v>82</v>
      </c>
      <c r="L641" s="111">
        <v>18</v>
      </c>
      <c r="M641" s="111">
        <v>115</v>
      </c>
      <c r="N641" s="111">
        <v>61</v>
      </c>
      <c r="O641" s="111">
        <v>43</v>
      </c>
      <c r="P641" s="566">
        <v>0.301645</v>
      </c>
      <c r="Q641" s="183" t="s">
        <v>2038</v>
      </c>
      <c r="R641" s="152">
        <v>90189084</v>
      </c>
      <c r="S641" s="275" t="s">
        <v>2030</v>
      </c>
    </row>
    <row r="642" spans="1:19" ht="162.75" customHeight="1" x14ac:dyDescent="0.2">
      <c r="A642" s="112">
        <v>106804</v>
      </c>
      <c r="B642" s="55" t="s">
        <v>2039</v>
      </c>
      <c r="C642" s="182" t="s">
        <v>43</v>
      </c>
      <c r="D642" s="111" t="s">
        <v>30</v>
      </c>
      <c r="E642" s="288" t="s">
        <v>2040</v>
      </c>
      <c r="F642" s="37" t="s">
        <v>497</v>
      </c>
      <c r="G642" s="1128"/>
      <c r="H642" s="169">
        <v>1115.6000000000001</v>
      </c>
      <c r="I642" s="111" t="s">
        <v>33</v>
      </c>
      <c r="J642" s="41">
        <f t="shared" si="54"/>
        <v>0</v>
      </c>
      <c r="K642" s="42" t="s">
        <v>82</v>
      </c>
      <c r="L642" s="111">
        <v>15</v>
      </c>
      <c r="M642" s="111">
        <v>160</v>
      </c>
      <c r="N642" s="111">
        <v>68</v>
      </c>
      <c r="O642" s="111">
        <v>25</v>
      </c>
      <c r="P642" s="566">
        <v>0.27200000000000002</v>
      </c>
      <c r="Q642" s="183" t="s">
        <v>2041</v>
      </c>
      <c r="R642" s="152">
        <v>90189084</v>
      </c>
      <c r="S642" s="275" t="s">
        <v>2030</v>
      </c>
    </row>
    <row r="643" spans="1:19" ht="84" customHeight="1" x14ac:dyDescent="0.2">
      <c r="A643" s="112">
        <v>106805</v>
      </c>
      <c r="B643" s="287" t="s">
        <v>2042</v>
      </c>
      <c r="C643" s="182" t="s">
        <v>1125</v>
      </c>
      <c r="D643" s="111" t="s">
        <v>30</v>
      </c>
      <c r="E643" s="13" t="s">
        <v>2043</v>
      </c>
      <c r="F643" s="37" t="s">
        <v>497</v>
      </c>
      <c r="G643" s="1128"/>
      <c r="H643" s="169">
        <v>1191.1500000000001</v>
      </c>
      <c r="I643" s="111" t="s">
        <v>33</v>
      </c>
      <c r="J643" s="41">
        <f t="shared" si="54"/>
        <v>0</v>
      </c>
      <c r="K643" s="42" t="s">
        <v>82</v>
      </c>
      <c r="L643" s="111">
        <v>8</v>
      </c>
      <c r="M643" s="111">
        <v>91.5</v>
      </c>
      <c r="N643" s="111">
        <v>45.7</v>
      </c>
      <c r="O643" s="111">
        <v>69</v>
      </c>
      <c r="P643" s="566">
        <v>0.28852695</v>
      </c>
      <c r="Q643" s="183" t="s">
        <v>2044</v>
      </c>
      <c r="R643" s="152">
        <v>90189084</v>
      </c>
      <c r="S643" s="275" t="s">
        <v>2030</v>
      </c>
    </row>
    <row r="644" spans="1:19" ht="113.25" customHeight="1" x14ac:dyDescent="0.2">
      <c r="A644" s="112">
        <v>106806</v>
      </c>
      <c r="B644" s="287" t="s">
        <v>2045</v>
      </c>
      <c r="C644" s="182" t="s">
        <v>76</v>
      </c>
      <c r="D644" s="111" t="s">
        <v>30</v>
      </c>
      <c r="E644" s="13" t="s">
        <v>2046</v>
      </c>
      <c r="F644" s="37" t="s">
        <v>497</v>
      </c>
      <c r="G644" s="1128"/>
      <c r="H644" s="169">
        <v>1009.6</v>
      </c>
      <c r="I644" s="111" t="s">
        <v>33</v>
      </c>
      <c r="J644" s="41">
        <f t="shared" si="54"/>
        <v>0</v>
      </c>
      <c r="K644" s="42" t="s">
        <v>82</v>
      </c>
      <c r="L644" s="111">
        <v>15</v>
      </c>
      <c r="M644" s="111">
        <v>152.5</v>
      </c>
      <c r="N644" s="111">
        <v>45.7</v>
      </c>
      <c r="O644" s="111">
        <v>11.5</v>
      </c>
      <c r="P644" s="566">
        <v>8.0146375000000006E-2</v>
      </c>
      <c r="Q644" s="183" t="s">
        <v>2047</v>
      </c>
      <c r="R644" s="152">
        <v>90189084</v>
      </c>
      <c r="S644" s="275" t="s">
        <v>2030</v>
      </c>
    </row>
    <row r="645" spans="1:19" ht="150" customHeight="1" x14ac:dyDescent="0.2">
      <c r="A645" s="112">
        <v>106807</v>
      </c>
      <c r="B645" s="287" t="s">
        <v>2048</v>
      </c>
      <c r="C645" s="182" t="s">
        <v>76</v>
      </c>
      <c r="D645" s="111" t="s">
        <v>30</v>
      </c>
      <c r="E645" s="13" t="s">
        <v>2049</v>
      </c>
      <c r="F645" s="37" t="s">
        <v>497</v>
      </c>
      <c r="G645" s="1128"/>
      <c r="H645" s="169">
        <v>3038.25</v>
      </c>
      <c r="I645" s="111" t="s">
        <v>33</v>
      </c>
      <c r="J645" s="41">
        <f t="shared" si="54"/>
        <v>0</v>
      </c>
      <c r="K645" s="42" t="s">
        <v>82</v>
      </c>
      <c r="L645" s="111">
        <v>5</v>
      </c>
      <c r="M645" s="111">
        <v>30</v>
      </c>
      <c r="N645" s="111">
        <v>21</v>
      </c>
      <c r="O645" s="111">
        <v>62</v>
      </c>
      <c r="P645" s="566">
        <v>3.9059999999999997E-2</v>
      </c>
      <c r="Q645" s="183" t="s">
        <v>2050</v>
      </c>
      <c r="R645" s="152">
        <v>90189084</v>
      </c>
      <c r="S645" s="275" t="s">
        <v>2030</v>
      </c>
    </row>
    <row r="646" spans="1:19" ht="146.25" customHeight="1" thickBot="1" x14ac:dyDescent="0.25">
      <c r="A646" s="497">
        <v>106489</v>
      </c>
      <c r="B646" s="292" t="s">
        <v>1927</v>
      </c>
      <c r="C646" s="962" t="s">
        <v>76</v>
      </c>
      <c r="D646" s="179" t="s">
        <v>30</v>
      </c>
      <c r="E646" s="14" t="s">
        <v>1928</v>
      </c>
      <c r="F646" s="293" t="s">
        <v>497</v>
      </c>
      <c r="G646" s="1223"/>
      <c r="H646" s="174">
        <v>4500</v>
      </c>
      <c r="I646" s="179" t="s">
        <v>33</v>
      </c>
      <c r="J646" s="61">
        <f t="shared" si="54"/>
        <v>0</v>
      </c>
      <c r="K646" s="178" t="s">
        <v>90</v>
      </c>
      <c r="L646" s="179" t="s">
        <v>30</v>
      </c>
      <c r="M646" s="179" t="s">
        <v>30</v>
      </c>
      <c r="N646" s="179" t="s">
        <v>30</v>
      </c>
      <c r="O646" s="179" t="s">
        <v>30</v>
      </c>
      <c r="P646" s="610" t="s">
        <v>30</v>
      </c>
      <c r="Q646" s="175" t="s">
        <v>30</v>
      </c>
      <c r="R646" s="272" t="s">
        <v>30</v>
      </c>
      <c r="S646" s="277" t="s">
        <v>30</v>
      </c>
    </row>
    <row r="647" spans="1:19" ht="16.5" thickBot="1" x14ac:dyDescent="0.25">
      <c r="A647" s="24"/>
      <c r="B647" s="24"/>
      <c r="C647" s="191"/>
      <c r="D647" s="24"/>
      <c r="E647" s="193"/>
      <c r="F647" s="24"/>
      <c r="G647" s="197"/>
      <c r="H647" s="24"/>
      <c r="I647" s="24"/>
      <c r="J647" s="24"/>
      <c r="L647" s="24"/>
      <c r="M647" s="24"/>
      <c r="N647" s="24"/>
      <c r="O647" s="24"/>
      <c r="P647" s="24"/>
    </row>
    <row r="648" spans="1:19" ht="16.5" thickBot="1" x14ac:dyDescent="0.25">
      <c r="A648" s="24"/>
      <c r="B648" s="24"/>
      <c r="C648" s="191"/>
      <c r="D648" s="24"/>
      <c r="E648" s="196"/>
      <c r="F648" s="24"/>
      <c r="G648" s="197"/>
      <c r="H648" s="24"/>
      <c r="I648" s="24"/>
      <c r="J648" s="24"/>
      <c r="L648" s="24"/>
      <c r="M648" s="24"/>
      <c r="N648" s="24"/>
      <c r="O648" s="24"/>
      <c r="P648" s="24"/>
    </row>
    <row r="649" spans="1:19" ht="16.5" thickBot="1" x14ac:dyDescent="0.25">
      <c r="A649" s="24"/>
      <c r="B649" s="24"/>
      <c r="C649" s="191"/>
      <c r="D649" s="24"/>
      <c r="E649" s="196"/>
      <c r="F649" s="24"/>
      <c r="G649" s="197"/>
      <c r="H649" s="24"/>
      <c r="I649" s="24"/>
      <c r="J649" s="24"/>
      <c r="L649" s="24"/>
      <c r="M649" s="24"/>
      <c r="N649" s="24"/>
      <c r="O649" s="24"/>
      <c r="P649" s="24"/>
    </row>
    <row r="650" spans="1:19" ht="16.5" thickBot="1" x14ac:dyDescent="0.25">
      <c r="A650" s="24"/>
      <c r="B650" s="24"/>
      <c r="C650" s="191"/>
      <c r="D650" s="24"/>
      <c r="E650" s="196"/>
      <c r="F650" s="24"/>
      <c r="G650" s="197"/>
      <c r="H650" s="24"/>
      <c r="I650" s="24"/>
      <c r="J650" s="24"/>
      <c r="L650" s="24"/>
      <c r="M650" s="24"/>
      <c r="N650" s="24"/>
      <c r="O650" s="24"/>
      <c r="P650" s="24"/>
    </row>
    <row r="651" spans="1:19" ht="16.5" thickBot="1" x14ac:dyDescent="0.25">
      <c r="A651" s="24"/>
      <c r="B651" s="24"/>
      <c r="C651" s="191"/>
      <c r="D651" s="24"/>
      <c r="E651" s="196"/>
      <c r="F651" s="24"/>
      <c r="G651" s="197"/>
      <c r="H651" s="24"/>
      <c r="I651" s="24"/>
      <c r="J651" s="24"/>
      <c r="L651" s="24"/>
      <c r="M651" s="24"/>
      <c r="N651" s="24"/>
      <c r="O651" s="24"/>
      <c r="P651" s="24"/>
    </row>
    <row r="652" spans="1:19" ht="16.5" thickBot="1" x14ac:dyDescent="0.25">
      <c r="A652" s="24"/>
      <c r="B652" s="24"/>
      <c r="C652" s="191"/>
      <c r="D652" s="24"/>
      <c r="E652" s="196"/>
      <c r="F652" s="24"/>
      <c r="G652" s="197"/>
      <c r="H652" s="24"/>
      <c r="I652" s="24"/>
      <c r="J652" s="24"/>
      <c r="L652" s="24"/>
      <c r="M652" s="24"/>
      <c r="N652" s="24"/>
      <c r="O652" s="24"/>
      <c r="P652" s="24"/>
    </row>
    <row r="653" spans="1:19" ht="16.5" thickBot="1" x14ac:dyDescent="0.25">
      <c r="A653" s="24"/>
      <c r="B653" s="24"/>
      <c r="C653" s="191"/>
      <c r="D653" s="24"/>
      <c r="E653" s="196"/>
      <c r="F653" s="24"/>
      <c r="G653" s="197"/>
      <c r="H653" s="24"/>
      <c r="I653" s="24"/>
      <c r="J653" s="24"/>
      <c r="L653" s="24"/>
      <c r="M653" s="24"/>
      <c r="N653" s="24"/>
      <c r="O653" s="24"/>
      <c r="P653" s="24"/>
    </row>
    <row r="654" spans="1:19" ht="16.5" thickBot="1" x14ac:dyDescent="0.25">
      <c r="A654" s="24"/>
      <c r="B654" s="24"/>
      <c r="C654" s="191"/>
      <c r="D654" s="24"/>
      <c r="E654" s="196"/>
      <c r="F654" s="24"/>
      <c r="G654" s="197"/>
      <c r="H654" s="24"/>
      <c r="I654" s="24"/>
      <c r="J654" s="24"/>
      <c r="L654" s="24"/>
      <c r="M654" s="24"/>
      <c r="N654" s="24"/>
      <c r="O654" s="24"/>
      <c r="P654" s="24"/>
    </row>
    <row r="655" spans="1:19" ht="16.5" thickBot="1" x14ac:dyDescent="0.25">
      <c r="A655" s="24"/>
      <c r="B655" s="24"/>
      <c r="C655" s="191"/>
      <c r="D655" s="24"/>
      <c r="E655" s="196"/>
      <c r="F655" s="24"/>
      <c r="G655" s="197"/>
      <c r="H655" s="24"/>
      <c r="I655" s="24"/>
      <c r="J655" s="24"/>
      <c r="L655" s="24"/>
      <c r="M655" s="24"/>
      <c r="N655" s="24"/>
      <c r="O655" s="24"/>
      <c r="P655" s="24"/>
    </row>
    <row r="656" spans="1:19" ht="16.5" thickBot="1" x14ac:dyDescent="0.25">
      <c r="A656" s="24"/>
      <c r="B656" s="24"/>
      <c r="C656" s="191"/>
      <c r="D656" s="24"/>
      <c r="E656" s="196"/>
      <c r="F656" s="24"/>
      <c r="G656" s="197"/>
      <c r="H656" s="24"/>
      <c r="I656" s="24"/>
      <c r="J656" s="24"/>
      <c r="L656" s="24"/>
      <c r="M656" s="24"/>
      <c r="N656" s="24"/>
      <c r="O656" s="24"/>
      <c r="P656" s="24"/>
    </row>
    <row r="657" spans="1:16" ht="16.5" thickBot="1" x14ac:dyDescent="0.25">
      <c r="A657" s="24"/>
      <c r="B657" s="24"/>
      <c r="C657" s="191"/>
      <c r="D657" s="24"/>
      <c r="E657" s="196"/>
      <c r="F657" s="24"/>
      <c r="G657" s="197"/>
      <c r="H657" s="24"/>
      <c r="I657" s="24"/>
      <c r="J657" s="24"/>
      <c r="L657" s="24"/>
      <c r="M657" s="24"/>
      <c r="N657" s="24"/>
      <c r="O657" s="24"/>
      <c r="P657" s="24"/>
    </row>
    <row r="658" spans="1:16" ht="16.5" thickBot="1" x14ac:dyDescent="0.25">
      <c r="A658" s="24"/>
      <c r="B658" s="24"/>
      <c r="C658" s="191"/>
      <c r="D658" s="24"/>
      <c r="E658" s="196"/>
      <c r="F658" s="24"/>
      <c r="G658" s="197"/>
      <c r="H658" s="24"/>
      <c r="I658" s="24"/>
      <c r="J658" s="24"/>
      <c r="L658" s="24"/>
      <c r="M658" s="24"/>
      <c r="N658" s="24"/>
      <c r="O658" s="24"/>
      <c r="P658" s="24"/>
    </row>
    <row r="659" spans="1:16" ht="16.5" thickBot="1" x14ac:dyDescent="0.25">
      <c r="A659" s="24"/>
      <c r="B659" s="24"/>
      <c r="C659" s="191"/>
      <c r="D659" s="24"/>
      <c r="E659" s="196"/>
      <c r="F659" s="24"/>
      <c r="G659" s="197"/>
      <c r="H659" s="24"/>
      <c r="I659" s="24"/>
      <c r="J659" s="24"/>
      <c r="L659" s="24"/>
      <c r="M659" s="24"/>
      <c r="N659" s="24"/>
      <c r="O659" s="24"/>
      <c r="P659" s="24"/>
    </row>
    <row r="660" spans="1:16" ht="16.5" thickBot="1" x14ac:dyDescent="0.25">
      <c r="A660" s="24"/>
      <c r="B660" s="24"/>
      <c r="C660" s="191"/>
      <c r="D660" s="24"/>
      <c r="E660" s="196"/>
      <c r="F660" s="24"/>
      <c r="G660" s="197"/>
      <c r="H660" s="24"/>
      <c r="I660" s="24"/>
      <c r="J660" s="24"/>
      <c r="L660" s="24"/>
      <c r="M660" s="24"/>
      <c r="N660" s="24"/>
      <c r="O660" s="24"/>
      <c r="P660" s="24"/>
    </row>
    <row r="661" spans="1:16" ht="16.5" thickBot="1" x14ac:dyDescent="0.25">
      <c r="A661" s="24"/>
      <c r="B661" s="24"/>
      <c r="C661" s="191"/>
      <c r="D661" s="24"/>
      <c r="E661" s="196"/>
      <c r="F661" s="24"/>
      <c r="G661" s="197"/>
      <c r="H661" s="24"/>
      <c r="I661" s="24"/>
      <c r="J661" s="24"/>
      <c r="L661" s="24"/>
      <c r="M661" s="24"/>
      <c r="N661" s="24"/>
      <c r="O661" s="24"/>
      <c r="P661" s="24"/>
    </row>
    <row r="662" spans="1:16" ht="16.5" thickBot="1" x14ac:dyDescent="0.25">
      <c r="A662" s="24"/>
      <c r="B662" s="24"/>
      <c r="C662" s="191"/>
      <c r="D662" s="24"/>
      <c r="E662" s="196"/>
      <c r="F662" s="24"/>
      <c r="G662" s="197"/>
      <c r="H662" s="24"/>
      <c r="I662" s="24"/>
      <c r="J662" s="24"/>
      <c r="L662" s="24"/>
      <c r="M662" s="24"/>
      <c r="N662" s="24"/>
      <c r="O662" s="24"/>
      <c r="P662" s="24"/>
    </row>
    <row r="663" spans="1:16" ht="16.5" thickBot="1" x14ac:dyDescent="0.25">
      <c r="A663" s="24"/>
      <c r="B663" s="24"/>
      <c r="C663" s="191"/>
      <c r="D663" s="24"/>
      <c r="E663" s="196"/>
      <c r="F663" s="24"/>
      <c r="G663" s="197"/>
      <c r="H663" s="24"/>
      <c r="I663" s="24"/>
      <c r="J663" s="24"/>
      <c r="L663" s="24"/>
      <c r="M663" s="24"/>
      <c r="N663" s="24"/>
      <c r="O663" s="24"/>
      <c r="P663" s="24"/>
    </row>
    <row r="664" spans="1:16" ht="16.5" thickBot="1" x14ac:dyDescent="0.25">
      <c r="A664" s="24"/>
      <c r="B664" s="24"/>
      <c r="C664" s="191"/>
      <c r="D664" s="24"/>
      <c r="E664" s="196"/>
      <c r="F664" s="24"/>
      <c r="G664" s="197"/>
      <c r="H664" s="24"/>
      <c r="I664" s="24"/>
      <c r="J664" s="24"/>
      <c r="L664" s="24"/>
      <c r="M664" s="24"/>
      <c r="N664" s="24"/>
      <c r="O664" s="24"/>
      <c r="P664" s="24"/>
    </row>
    <row r="665" spans="1:16" ht="16.5" thickBot="1" x14ac:dyDescent="0.25">
      <c r="A665" s="24"/>
      <c r="B665" s="24"/>
      <c r="C665" s="191"/>
      <c r="D665" s="24"/>
      <c r="E665" s="196"/>
      <c r="F665" s="24"/>
      <c r="G665" s="197"/>
      <c r="H665" s="24"/>
      <c r="I665" s="24"/>
      <c r="J665" s="24"/>
      <c r="L665" s="24"/>
      <c r="M665" s="24"/>
      <c r="N665" s="24"/>
      <c r="O665" s="24"/>
      <c r="P665" s="24"/>
    </row>
    <row r="666" spans="1:16" ht="16.5" thickBot="1" x14ac:dyDescent="0.25">
      <c r="A666" s="24"/>
      <c r="B666" s="24"/>
      <c r="C666" s="191"/>
      <c r="D666" s="24"/>
      <c r="E666" s="196"/>
      <c r="F666" s="24"/>
      <c r="G666" s="197"/>
      <c r="H666" s="24"/>
      <c r="I666" s="24"/>
      <c r="J666" s="24"/>
      <c r="L666" s="24"/>
      <c r="M666" s="24"/>
      <c r="N666" s="24"/>
      <c r="O666" s="24"/>
      <c r="P666" s="24"/>
    </row>
    <row r="667" spans="1:16" ht="16.5" thickBot="1" x14ac:dyDescent="0.25">
      <c r="A667" s="24"/>
      <c r="B667" s="24"/>
      <c r="C667" s="191"/>
      <c r="D667" s="24"/>
      <c r="E667" s="196"/>
      <c r="F667" s="24"/>
      <c r="G667" s="197"/>
      <c r="H667" s="24"/>
      <c r="I667" s="24"/>
      <c r="J667" s="24"/>
      <c r="L667" s="24"/>
      <c r="M667" s="24"/>
      <c r="N667" s="24"/>
      <c r="O667" s="24"/>
      <c r="P667" s="24"/>
    </row>
    <row r="668" spans="1:16" ht="16.5" thickBot="1" x14ac:dyDescent="0.25">
      <c r="A668" s="24"/>
      <c r="B668" s="24"/>
      <c r="C668" s="191"/>
      <c r="D668" s="24"/>
      <c r="E668" s="196"/>
      <c r="F668" s="24"/>
      <c r="G668" s="197"/>
      <c r="H668" s="24"/>
      <c r="I668" s="24"/>
      <c r="J668" s="24"/>
      <c r="L668" s="24"/>
      <c r="M668" s="24"/>
      <c r="N668" s="24"/>
      <c r="O668" s="24"/>
      <c r="P668" s="24"/>
    </row>
    <row r="669" spans="1:16" ht="16.5" thickBot="1" x14ac:dyDescent="0.25">
      <c r="A669" s="24"/>
      <c r="B669" s="24"/>
      <c r="C669" s="191"/>
      <c r="D669" s="24"/>
      <c r="E669" s="196"/>
      <c r="F669" s="24"/>
      <c r="G669" s="197"/>
      <c r="H669" s="24"/>
      <c r="I669" s="24"/>
      <c r="J669" s="24"/>
      <c r="L669" s="24"/>
      <c r="M669" s="24"/>
      <c r="N669" s="24"/>
      <c r="O669" s="24"/>
      <c r="P669" s="24"/>
    </row>
    <row r="670" spans="1:16" ht="16.5" thickBot="1" x14ac:dyDescent="0.25">
      <c r="A670" s="24"/>
      <c r="B670" s="24"/>
      <c r="C670" s="191"/>
      <c r="D670" s="24"/>
      <c r="E670" s="196"/>
      <c r="F670" s="24"/>
      <c r="G670" s="197"/>
      <c r="H670" s="24"/>
      <c r="I670" s="24"/>
      <c r="J670" s="24"/>
      <c r="L670" s="24"/>
      <c r="M670" s="24"/>
      <c r="N670" s="24"/>
      <c r="O670" s="24"/>
      <c r="P670" s="24"/>
    </row>
    <row r="671" spans="1:16" ht="16.5" thickBot="1" x14ac:dyDescent="0.25">
      <c r="A671" s="24"/>
      <c r="B671" s="24"/>
      <c r="C671" s="191"/>
      <c r="D671" s="24"/>
      <c r="E671" s="196"/>
      <c r="F671" s="24"/>
      <c r="G671" s="197"/>
      <c r="H671" s="24"/>
      <c r="I671" s="24"/>
      <c r="J671" s="24"/>
      <c r="L671" s="24"/>
      <c r="M671" s="24"/>
      <c r="N671" s="24"/>
      <c r="O671" s="24"/>
      <c r="P671" s="24"/>
    </row>
    <row r="672" spans="1:16" ht="16.5" thickBot="1" x14ac:dyDescent="0.25">
      <c r="A672" s="24"/>
      <c r="B672" s="24"/>
      <c r="C672" s="191"/>
      <c r="D672" s="24"/>
      <c r="E672" s="196"/>
      <c r="F672" s="24"/>
      <c r="G672" s="197"/>
      <c r="H672" s="24"/>
      <c r="I672" s="24"/>
      <c r="J672" s="24"/>
      <c r="L672" s="24"/>
      <c r="M672" s="24"/>
      <c r="N672" s="24"/>
      <c r="O672" s="24"/>
      <c r="P672" s="24"/>
    </row>
    <row r="673" spans="1:16" ht="16.5" thickBot="1" x14ac:dyDescent="0.25">
      <c r="A673" s="24"/>
      <c r="B673" s="24"/>
      <c r="C673" s="191"/>
      <c r="D673" s="24"/>
      <c r="E673" s="196"/>
      <c r="F673" s="24"/>
      <c r="G673" s="197"/>
      <c r="H673" s="24"/>
      <c r="I673" s="24"/>
      <c r="J673" s="24"/>
      <c r="L673" s="24"/>
      <c r="M673" s="24"/>
      <c r="N673" s="24"/>
      <c r="O673" s="24"/>
      <c r="P673" s="24"/>
    </row>
    <row r="674" spans="1:16" ht="16.5" thickBot="1" x14ac:dyDescent="0.25">
      <c r="A674" s="24"/>
      <c r="B674" s="24"/>
      <c r="C674" s="191"/>
      <c r="D674" s="24"/>
      <c r="E674" s="196"/>
      <c r="F674" s="24"/>
      <c r="G674" s="197"/>
      <c r="H674" s="24"/>
      <c r="I674" s="24"/>
      <c r="J674" s="24"/>
      <c r="L674" s="24"/>
      <c r="M674" s="24"/>
      <c r="N674" s="24"/>
      <c r="O674" s="24"/>
      <c r="P674" s="24"/>
    </row>
    <row r="675" spans="1:16" ht="16.5" thickBot="1" x14ac:dyDescent="0.25">
      <c r="A675" s="24"/>
      <c r="B675" s="24"/>
      <c r="C675" s="191"/>
      <c r="D675" s="24"/>
      <c r="E675" s="196"/>
      <c r="F675" s="24"/>
      <c r="G675" s="197"/>
      <c r="H675" s="24"/>
      <c r="I675" s="24"/>
      <c r="J675" s="24"/>
      <c r="L675" s="24"/>
      <c r="M675" s="24"/>
      <c r="N675" s="24"/>
      <c r="O675" s="24"/>
      <c r="P675" s="24"/>
    </row>
    <row r="676" spans="1:16" ht="16.5" thickBot="1" x14ac:dyDescent="0.25">
      <c r="A676" s="24"/>
      <c r="B676" s="24"/>
      <c r="C676" s="191"/>
      <c r="D676" s="24"/>
      <c r="E676" s="196"/>
      <c r="F676" s="24"/>
      <c r="G676" s="197"/>
      <c r="H676" s="24"/>
      <c r="I676" s="24"/>
      <c r="J676" s="24"/>
      <c r="L676" s="24"/>
      <c r="M676" s="24"/>
      <c r="N676" s="24"/>
      <c r="O676" s="24"/>
      <c r="P676" s="24"/>
    </row>
    <row r="677" spans="1:16" ht="16.5" thickBot="1" x14ac:dyDescent="0.25">
      <c r="A677" s="24"/>
      <c r="B677" s="24"/>
      <c r="C677" s="191"/>
      <c r="D677" s="24"/>
      <c r="E677" s="196"/>
      <c r="F677" s="24"/>
      <c r="G677" s="197"/>
      <c r="H677" s="24"/>
      <c r="I677" s="24"/>
      <c r="J677" s="24"/>
      <c r="L677" s="24"/>
      <c r="M677" s="24"/>
      <c r="N677" s="24"/>
      <c r="O677" s="24"/>
      <c r="P677" s="24"/>
    </row>
    <row r="678" spans="1:16" ht="16.5" thickBot="1" x14ac:dyDescent="0.25">
      <c r="A678" s="24"/>
      <c r="B678" s="24"/>
      <c r="C678" s="191"/>
      <c r="D678" s="24"/>
      <c r="E678" s="196"/>
      <c r="F678" s="24"/>
      <c r="G678" s="197"/>
      <c r="H678" s="24"/>
      <c r="I678" s="24"/>
      <c r="J678" s="24"/>
      <c r="L678" s="24"/>
      <c r="M678" s="24"/>
      <c r="N678" s="24"/>
      <c r="O678" s="24"/>
      <c r="P678" s="24"/>
    </row>
    <row r="679" spans="1:16" ht="16.5" thickBot="1" x14ac:dyDescent="0.25">
      <c r="A679" s="24"/>
      <c r="B679" s="24"/>
      <c r="C679" s="191"/>
      <c r="D679" s="24"/>
      <c r="E679" s="196"/>
      <c r="F679" s="24"/>
      <c r="G679" s="197"/>
      <c r="H679" s="24"/>
      <c r="I679" s="24"/>
      <c r="J679" s="24"/>
      <c r="L679" s="24"/>
      <c r="M679" s="24"/>
      <c r="N679" s="24"/>
      <c r="O679" s="24"/>
      <c r="P679" s="24"/>
    </row>
    <row r="680" spans="1:16" ht="16.5" thickBot="1" x14ac:dyDescent="0.25">
      <c r="A680" s="24"/>
      <c r="B680" s="24"/>
      <c r="C680" s="191"/>
      <c r="D680" s="24"/>
      <c r="E680" s="196"/>
      <c r="F680" s="24"/>
      <c r="G680" s="197"/>
      <c r="H680" s="24"/>
      <c r="I680" s="24"/>
      <c r="J680" s="24"/>
      <c r="L680" s="24"/>
      <c r="M680" s="24"/>
      <c r="N680" s="24"/>
      <c r="O680" s="24"/>
      <c r="P680" s="24"/>
    </row>
    <row r="681" spans="1:16" ht="16.5" thickBot="1" x14ac:dyDescent="0.25">
      <c r="A681" s="24"/>
      <c r="B681" s="24"/>
      <c r="C681" s="191"/>
      <c r="D681" s="24"/>
      <c r="E681" s="196"/>
      <c r="F681" s="24"/>
      <c r="G681" s="197"/>
      <c r="H681" s="24"/>
      <c r="I681" s="24"/>
      <c r="J681" s="24"/>
      <c r="L681" s="24"/>
      <c r="M681" s="24"/>
      <c r="N681" s="24"/>
      <c r="O681" s="24"/>
      <c r="P681" s="24"/>
    </row>
    <row r="682" spans="1:16" ht="16.5" thickBot="1" x14ac:dyDescent="0.25">
      <c r="A682" s="24"/>
      <c r="B682" s="24"/>
      <c r="C682" s="191"/>
      <c r="D682" s="24"/>
      <c r="E682" s="196"/>
      <c r="F682" s="24"/>
      <c r="G682" s="197"/>
      <c r="H682" s="24"/>
      <c r="I682" s="24"/>
      <c r="J682" s="24"/>
      <c r="L682" s="24"/>
      <c r="M682" s="24"/>
      <c r="N682" s="24"/>
      <c r="O682" s="24"/>
      <c r="P682" s="24"/>
    </row>
    <row r="683" spans="1:16" ht="16.5" thickBot="1" x14ac:dyDescent="0.25">
      <c r="A683" s="24"/>
      <c r="B683" s="24"/>
      <c r="C683" s="191"/>
      <c r="D683" s="24"/>
      <c r="E683" s="196"/>
      <c r="F683" s="24"/>
      <c r="G683" s="197"/>
      <c r="H683" s="24"/>
      <c r="I683" s="24"/>
      <c r="J683" s="24"/>
      <c r="L683" s="24"/>
      <c r="M683" s="24"/>
      <c r="N683" s="24"/>
      <c r="O683" s="24"/>
      <c r="P683" s="24"/>
    </row>
    <row r="684" spans="1:16" ht="16.5" thickBot="1" x14ac:dyDescent="0.25">
      <c r="A684" s="24"/>
      <c r="B684" s="24"/>
      <c r="C684" s="191"/>
      <c r="D684" s="24"/>
      <c r="E684" s="196"/>
      <c r="F684" s="24"/>
      <c r="G684" s="197"/>
      <c r="H684" s="24"/>
      <c r="I684" s="24"/>
      <c r="J684" s="24"/>
      <c r="L684" s="24"/>
      <c r="M684" s="24"/>
      <c r="N684" s="24"/>
      <c r="O684" s="24"/>
      <c r="P684" s="24"/>
    </row>
    <row r="685" spans="1:16" ht="16.5" thickBot="1" x14ac:dyDescent="0.25">
      <c r="A685" s="24"/>
      <c r="B685" s="24"/>
      <c r="C685" s="191"/>
      <c r="D685" s="24"/>
      <c r="E685" s="196"/>
      <c r="F685" s="24"/>
      <c r="G685" s="197"/>
      <c r="H685" s="24"/>
      <c r="I685" s="24"/>
      <c r="J685" s="24"/>
      <c r="L685" s="24"/>
      <c r="M685" s="24"/>
      <c r="N685" s="24"/>
      <c r="O685" s="24"/>
      <c r="P685" s="24"/>
    </row>
    <row r="686" spans="1:16" ht="16.5" thickBot="1" x14ac:dyDescent="0.25">
      <c r="A686" s="24"/>
      <c r="B686" s="24"/>
      <c r="C686" s="191"/>
      <c r="D686" s="24"/>
      <c r="E686" s="196"/>
      <c r="F686" s="24"/>
      <c r="G686" s="197"/>
      <c r="H686" s="24"/>
      <c r="I686" s="24"/>
      <c r="J686" s="24"/>
      <c r="L686" s="24"/>
      <c r="M686" s="24"/>
      <c r="N686" s="24"/>
      <c r="O686" s="24"/>
      <c r="P686" s="24"/>
    </row>
    <row r="687" spans="1:16" ht="16.5" thickBot="1" x14ac:dyDescent="0.25">
      <c r="A687" s="24"/>
      <c r="B687" s="24"/>
      <c r="C687" s="191"/>
      <c r="D687" s="24"/>
      <c r="E687" s="196"/>
      <c r="F687" s="24"/>
      <c r="G687" s="197"/>
      <c r="H687" s="24"/>
      <c r="I687" s="24"/>
      <c r="J687" s="24"/>
      <c r="L687" s="24"/>
      <c r="M687" s="24"/>
      <c r="N687" s="24"/>
      <c r="O687" s="24"/>
      <c r="P687" s="24"/>
    </row>
    <row r="688" spans="1:16" ht="16.5" thickBot="1" x14ac:dyDescent="0.25">
      <c r="A688" s="24"/>
      <c r="B688" s="24"/>
      <c r="C688" s="191"/>
      <c r="D688" s="24"/>
      <c r="E688" s="196"/>
      <c r="F688" s="24"/>
      <c r="G688" s="197"/>
      <c r="H688" s="24"/>
      <c r="I688" s="24"/>
      <c r="J688" s="24"/>
      <c r="L688" s="24"/>
      <c r="M688" s="24"/>
      <c r="N688" s="24"/>
      <c r="O688" s="24"/>
      <c r="P688" s="24"/>
    </row>
    <row r="689" spans="1:16" ht="16.5" thickBot="1" x14ac:dyDescent="0.25">
      <c r="A689" s="24"/>
      <c r="B689" s="24"/>
      <c r="C689" s="191"/>
      <c r="D689" s="24"/>
      <c r="E689" s="196"/>
      <c r="F689" s="24"/>
      <c r="G689" s="197"/>
      <c r="H689" s="24"/>
      <c r="I689" s="24"/>
      <c r="J689" s="24"/>
      <c r="L689" s="24"/>
      <c r="M689" s="24"/>
      <c r="N689" s="24"/>
      <c r="O689" s="24"/>
      <c r="P689" s="24"/>
    </row>
    <row r="690" spans="1:16" ht="16.5" thickBot="1" x14ac:dyDescent="0.25">
      <c r="A690" s="24"/>
      <c r="B690" s="24"/>
      <c r="C690" s="191"/>
      <c r="D690" s="24"/>
      <c r="E690" s="196"/>
      <c r="F690" s="24"/>
      <c r="G690" s="197"/>
      <c r="H690" s="24"/>
      <c r="I690" s="24"/>
      <c r="J690" s="24"/>
      <c r="L690" s="24"/>
      <c r="M690" s="24"/>
      <c r="N690" s="24"/>
      <c r="O690" s="24"/>
      <c r="P690" s="24"/>
    </row>
    <row r="691" spans="1:16" ht="16.5" thickBot="1" x14ac:dyDescent="0.25">
      <c r="A691" s="24"/>
      <c r="B691" s="24"/>
      <c r="C691" s="191"/>
      <c r="D691" s="24"/>
      <c r="E691" s="196"/>
      <c r="F691" s="24"/>
      <c r="G691" s="197"/>
      <c r="H691" s="24"/>
      <c r="I691" s="24"/>
      <c r="J691" s="24"/>
      <c r="L691" s="24"/>
      <c r="M691" s="24"/>
      <c r="N691" s="24"/>
      <c r="O691" s="24"/>
      <c r="P691" s="24"/>
    </row>
    <row r="692" spans="1:16" ht="16.5" thickBot="1" x14ac:dyDescent="0.25">
      <c r="A692" s="24"/>
      <c r="B692" s="24"/>
      <c r="C692" s="191"/>
      <c r="D692" s="24"/>
      <c r="E692" s="196"/>
      <c r="F692" s="24"/>
      <c r="G692" s="197"/>
      <c r="H692" s="24"/>
      <c r="I692" s="24"/>
      <c r="J692" s="24"/>
      <c r="L692" s="24"/>
      <c r="M692" s="24"/>
      <c r="N692" s="24"/>
      <c r="O692" s="24"/>
      <c r="P692" s="24"/>
    </row>
    <row r="693" spans="1:16" ht="16.5" thickBot="1" x14ac:dyDescent="0.25">
      <c r="A693" s="24"/>
      <c r="B693" s="24"/>
      <c r="C693" s="191"/>
      <c r="D693" s="24"/>
      <c r="E693" s="196"/>
      <c r="F693" s="24"/>
      <c r="G693" s="197"/>
      <c r="H693" s="24"/>
      <c r="I693" s="24"/>
      <c r="J693" s="24"/>
      <c r="L693" s="24"/>
      <c r="M693" s="24"/>
      <c r="N693" s="24"/>
      <c r="O693" s="24"/>
      <c r="P693" s="24"/>
    </row>
    <row r="694" spans="1:16" ht="16.5" thickBot="1" x14ac:dyDescent="0.25">
      <c r="A694" s="24"/>
      <c r="B694" s="24"/>
      <c r="C694" s="191"/>
      <c r="D694" s="24"/>
      <c r="E694" s="196"/>
      <c r="F694" s="24"/>
      <c r="G694" s="197"/>
      <c r="H694" s="24"/>
      <c r="I694" s="24"/>
      <c r="J694" s="24"/>
      <c r="L694" s="24"/>
      <c r="M694" s="24"/>
      <c r="N694" s="24"/>
      <c r="O694" s="24"/>
      <c r="P694" s="24"/>
    </row>
    <row r="695" spans="1:16" ht="16.5" thickBot="1" x14ac:dyDescent="0.25">
      <c r="A695" s="24"/>
      <c r="B695" s="24"/>
      <c r="C695" s="191"/>
      <c r="D695" s="24"/>
      <c r="E695" s="196"/>
      <c r="F695" s="24"/>
      <c r="G695" s="197"/>
      <c r="H695" s="24"/>
      <c r="I695" s="24"/>
      <c r="J695" s="24"/>
      <c r="L695" s="24"/>
      <c r="M695" s="24"/>
      <c r="N695" s="24"/>
      <c r="O695" s="24"/>
      <c r="P695" s="24"/>
    </row>
    <row r="696" spans="1:16" ht="16.5" thickBot="1" x14ac:dyDescent="0.25">
      <c r="A696" s="24"/>
      <c r="B696" s="24"/>
      <c r="C696" s="191"/>
      <c r="D696" s="24"/>
      <c r="E696" s="196"/>
      <c r="F696" s="24"/>
      <c r="G696" s="197"/>
      <c r="H696" s="24"/>
      <c r="I696" s="24"/>
      <c r="J696" s="24"/>
      <c r="L696" s="24"/>
      <c r="M696" s="24"/>
      <c r="N696" s="24"/>
      <c r="O696" s="24"/>
      <c r="P696" s="24"/>
    </row>
    <row r="697" spans="1:16" ht="16.5" thickBot="1" x14ac:dyDescent="0.25">
      <c r="A697" s="24"/>
      <c r="B697" s="24"/>
      <c r="C697" s="191"/>
      <c r="D697" s="24"/>
      <c r="E697" s="196"/>
      <c r="F697" s="24"/>
      <c r="G697" s="197"/>
      <c r="H697" s="24"/>
      <c r="I697" s="24"/>
      <c r="J697" s="24"/>
      <c r="L697" s="24"/>
      <c r="M697" s="24"/>
      <c r="N697" s="24"/>
      <c r="O697" s="24"/>
      <c r="P697" s="24"/>
    </row>
    <row r="698" spans="1:16" ht="16.5" thickBot="1" x14ac:dyDescent="0.25">
      <c r="A698" s="24"/>
      <c r="B698" s="24"/>
      <c r="C698" s="191"/>
      <c r="D698" s="24"/>
      <c r="E698" s="196"/>
      <c r="F698" s="24"/>
      <c r="G698" s="197"/>
      <c r="H698" s="24"/>
      <c r="I698" s="24"/>
      <c r="J698" s="24"/>
      <c r="L698" s="24"/>
      <c r="M698" s="24"/>
      <c r="N698" s="24"/>
      <c r="O698" s="24"/>
      <c r="P698" s="24"/>
    </row>
    <row r="699" spans="1:16" ht="16.5" thickBot="1" x14ac:dyDescent="0.25">
      <c r="A699" s="24"/>
      <c r="B699" s="24"/>
      <c r="C699" s="191"/>
      <c r="D699" s="24"/>
      <c r="E699" s="196"/>
      <c r="F699" s="24"/>
      <c r="G699" s="197"/>
      <c r="H699" s="24"/>
      <c r="I699" s="24"/>
      <c r="J699" s="24"/>
      <c r="L699" s="24"/>
      <c r="M699" s="24"/>
      <c r="N699" s="24"/>
      <c r="O699" s="24"/>
      <c r="P699" s="24"/>
    </row>
    <row r="700" spans="1:16" ht="16.5" thickBot="1" x14ac:dyDescent="0.25">
      <c r="A700" s="24"/>
      <c r="B700" s="24"/>
      <c r="C700" s="191"/>
      <c r="D700" s="24"/>
      <c r="E700" s="196"/>
      <c r="F700" s="24"/>
      <c r="G700" s="197"/>
      <c r="H700" s="24"/>
      <c r="I700" s="24"/>
      <c r="J700" s="24"/>
      <c r="L700" s="24"/>
      <c r="M700" s="24"/>
      <c r="N700" s="24"/>
      <c r="O700" s="24"/>
      <c r="P700" s="24"/>
    </row>
    <row r="701" spans="1:16" ht="16.5" thickBot="1" x14ac:dyDescent="0.25">
      <c r="A701" s="24"/>
      <c r="B701" s="24"/>
      <c r="C701" s="191"/>
      <c r="D701" s="24"/>
      <c r="E701" s="196"/>
      <c r="F701" s="24"/>
      <c r="G701" s="197"/>
      <c r="H701" s="24"/>
      <c r="I701" s="24"/>
      <c r="J701" s="24"/>
      <c r="L701" s="24"/>
      <c r="M701" s="24"/>
      <c r="N701" s="24"/>
      <c r="O701" s="24"/>
      <c r="P701" s="24"/>
    </row>
    <row r="702" spans="1:16" ht="16.5" thickBot="1" x14ac:dyDescent="0.25">
      <c r="A702" s="24"/>
      <c r="B702" s="24"/>
      <c r="C702" s="191"/>
      <c r="D702" s="24"/>
      <c r="E702" s="196"/>
      <c r="F702" s="24"/>
      <c r="G702" s="197"/>
      <c r="H702" s="24"/>
      <c r="I702" s="24"/>
      <c r="J702" s="24"/>
      <c r="L702" s="24"/>
      <c r="M702" s="24"/>
      <c r="N702" s="24"/>
      <c r="O702" s="24"/>
      <c r="P702" s="24"/>
    </row>
    <row r="703" spans="1:16" ht="16.5" thickBot="1" x14ac:dyDescent="0.25">
      <c r="A703" s="24"/>
      <c r="B703" s="24"/>
      <c r="C703" s="191"/>
      <c r="D703" s="24"/>
      <c r="E703" s="196"/>
      <c r="F703" s="24"/>
      <c r="G703" s="197"/>
      <c r="H703" s="24"/>
      <c r="I703" s="24"/>
      <c r="J703" s="24"/>
      <c r="L703" s="24"/>
      <c r="M703" s="24"/>
      <c r="N703" s="24"/>
      <c r="O703" s="24"/>
      <c r="P703" s="24"/>
    </row>
    <row r="704" spans="1:16" ht="16.5" thickBot="1" x14ac:dyDescent="0.25">
      <c r="A704" s="24"/>
      <c r="B704" s="24"/>
      <c r="C704" s="191"/>
      <c r="D704" s="24"/>
      <c r="E704" s="196"/>
      <c r="F704" s="24"/>
      <c r="G704" s="197"/>
      <c r="H704" s="24"/>
      <c r="I704" s="24"/>
      <c r="J704" s="24"/>
      <c r="L704" s="24"/>
      <c r="M704" s="24"/>
      <c r="N704" s="24"/>
      <c r="O704" s="24"/>
      <c r="P704" s="24"/>
    </row>
    <row r="705" spans="1:16" ht="16.5" thickBot="1" x14ac:dyDescent="0.25">
      <c r="A705" s="24"/>
      <c r="B705" s="24"/>
      <c r="C705" s="191"/>
      <c r="D705" s="24"/>
      <c r="E705" s="196"/>
      <c r="F705" s="24"/>
      <c r="G705" s="197"/>
      <c r="H705" s="24"/>
      <c r="I705" s="24"/>
      <c r="J705" s="24"/>
      <c r="L705" s="24"/>
      <c r="M705" s="24"/>
      <c r="N705" s="24"/>
      <c r="O705" s="24"/>
      <c r="P705" s="24"/>
    </row>
    <row r="706" spans="1:16" ht="16.5" thickBot="1" x14ac:dyDescent="0.25">
      <c r="A706" s="24"/>
      <c r="B706" s="24"/>
      <c r="C706" s="191"/>
      <c r="D706" s="24"/>
      <c r="E706" s="196"/>
      <c r="F706" s="24"/>
      <c r="G706" s="197"/>
      <c r="H706" s="24"/>
      <c r="I706" s="24"/>
      <c r="J706" s="24"/>
      <c r="L706" s="24"/>
      <c r="M706" s="24"/>
      <c r="N706" s="24"/>
      <c r="O706" s="24"/>
      <c r="P706" s="24"/>
    </row>
    <row r="707" spans="1:16" ht="16.5" thickBot="1" x14ac:dyDescent="0.25">
      <c r="A707" s="24"/>
      <c r="B707" s="24"/>
      <c r="C707" s="191"/>
      <c r="D707" s="24"/>
      <c r="E707" s="196"/>
      <c r="F707" s="24"/>
      <c r="G707" s="197"/>
      <c r="H707" s="24"/>
      <c r="I707" s="24"/>
      <c r="J707" s="24"/>
      <c r="L707" s="24"/>
      <c r="M707" s="24"/>
      <c r="N707" s="24"/>
      <c r="O707" s="24"/>
      <c r="P707" s="24"/>
    </row>
    <row r="708" spans="1:16" ht="16.5" thickBot="1" x14ac:dyDescent="0.25">
      <c r="A708" s="24"/>
      <c r="B708" s="24"/>
      <c r="C708" s="191"/>
      <c r="D708" s="24"/>
      <c r="E708" s="196"/>
      <c r="F708" s="24"/>
      <c r="G708" s="197"/>
      <c r="H708" s="24"/>
      <c r="I708" s="24"/>
      <c r="J708" s="24"/>
      <c r="L708" s="24"/>
      <c r="M708" s="24"/>
      <c r="N708" s="24"/>
      <c r="O708" s="24"/>
      <c r="P708" s="24"/>
    </row>
    <row r="709" spans="1:16" ht="16.5" thickBot="1" x14ac:dyDescent="0.25">
      <c r="A709" s="24"/>
      <c r="B709" s="24"/>
      <c r="C709" s="191"/>
      <c r="D709" s="24"/>
      <c r="E709" s="196"/>
      <c r="F709" s="24"/>
      <c r="G709" s="197"/>
      <c r="H709" s="24"/>
      <c r="I709" s="24"/>
      <c r="J709" s="24"/>
      <c r="L709" s="24"/>
      <c r="M709" s="24"/>
      <c r="N709" s="24"/>
      <c r="O709" s="24"/>
      <c r="P709" s="24"/>
    </row>
    <row r="710" spans="1:16" ht="16.5" thickBot="1" x14ac:dyDescent="0.25">
      <c r="A710" s="24"/>
      <c r="B710" s="24"/>
      <c r="C710" s="191"/>
      <c r="D710" s="24"/>
      <c r="E710" s="196"/>
      <c r="F710" s="24"/>
      <c r="G710" s="197"/>
      <c r="H710" s="24"/>
      <c r="I710" s="24"/>
      <c r="J710" s="24"/>
      <c r="L710" s="24"/>
      <c r="M710" s="24"/>
      <c r="N710" s="24"/>
      <c r="O710" s="24"/>
      <c r="P710" s="24"/>
    </row>
    <row r="711" spans="1:16" ht="16.5" thickBot="1" x14ac:dyDescent="0.25">
      <c r="A711" s="24"/>
      <c r="B711" s="24"/>
      <c r="C711" s="191"/>
      <c r="D711" s="24"/>
      <c r="E711" s="196"/>
      <c r="F711" s="24"/>
      <c r="G711" s="197"/>
      <c r="H711" s="24"/>
      <c r="I711" s="24"/>
      <c r="J711" s="24"/>
      <c r="L711" s="24"/>
      <c r="M711" s="24"/>
      <c r="N711" s="24"/>
      <c r="O711" s="24"/>
      <c r="P711" s="24"/>
    </row>
    <row r="712" spans="1:16" ht="16.5" thickBot="1" x14ac:dyDescent="0.25">
      <c r="A712" s="24"/>
      <c r="B712" s="24"/>
      <c r="C712" s="191"/>
      <c r="D712" s="24"/>
      <c r="E712" s="196"/>
      <c r="F712" s="24"/>
      <c r="G712" s="197"/>
      <c r="H712" s="24"/>
      <c r="I712" s="24"/>
      <c r="J712" s="24"/>
      <c r="L712" s="24"/>
      <c r="M712" s="24"/>
      <c r="N712" s="24"/>
      <c r="O712" s="24"/>
      <c r="P712" s="24"/>
    </row>
    <row r="713" spans="1:16" ht="16.5" thickBot="1" x14ac:dyDescent="0.25">
      <c r="A713" s="24"/>
      <c r="B713" s="24"/>
      <c r="C713" s="191"/>
      <c r="D713" s="24"/>
      <c r="E713" s="196"/>
      <c r="F713" s="24"/>
      <c r="G713" s="197"/>
      <c r="H713" s="24"/>
      <c r="I713" s="24"/>
      <c r="J713" s="24"/>
      <c r="L713" s="24"/>
      <c r="M713" s="24"/>
      <c r="N713" s="24"/>
      <c r="O713" s="24"/>
      <c r="P713" s="24"/>
    </row>
    <row r="714" spans="1:16" ht="16.5" thickBot="1" x14ac:dyDescent="0.25">
      <c r="A714" s="24"/>
      <c r="B714" s="24"/>
      <c r="C714" s="191"/>
      <c r="D714" s="24"/>
      <c r="E714" s="196"/>
      <c r="F714" s="24"/>
      <c r="G714" s="197"/>
      <c r="H714" s="24"/>
      <c r="I714" s="24"/>
      <c r="J714" s="24"/>
      <c r="L714" s="24"/>
      <c r="M714" s="24"/>
      <c r="N714" s="24"/>
      <c r="O714" s="24"/>
      <c r="P714" s="24"/>
    </row>
    <row r="715" spans="1:16" ht="16.5" thickBot="1" x14ac:dyDescent="0.25">
      <c r="A715" s="24"/>
      <c r="B715" s="24"/>
      <c r="C715" s="191"/>
      <c r="D715" s="24"/>
      <c r="E715" s="196"/>
      <c r="F715" s="24"/>
      <c r="G715" s="197"/>
      <c r="H715" s="24"/>
      <c r="I715" s="24"/>
      <c r="J715" s="24"/>
      <c r="L715" s="24"/>
      <c r="M715" s="24"/>
      <c r="N715" s="24"/>
      <c r="O715" s="24"/>
      <c r="P715" s="24"/>
    </row>
    <row r="716" spans="1:16" ht="16.5" thickBot="1" x14ac:dyDescent="0.25">
      <c r="A716" s="24"/>
      <c r="B716" s="24"/>
      <c r="C716" s="191"/>
      <c r="D716" s="24"/>
      <c r="E716" s="196"/>
      <c r="F716" s="24"/>
      <c r="G716" s="197"/>
      <c r="H716" s="24"/>
      <c r="I716" s="24"/>
      <c r="J716" s="24"/>
      <c r="L716" s="24"/>
      <c r="M716" s="24"/>
      <c r="N716" s="24"/>
      <c r="O716" s="24"/>
      <c r="P716" s="24"/>
    </row>
    <row r="717" spans="1:16" ht="16.5" thickBot="1" x14ac:dyDescent="0.25">
      <c r="A717" s="24"/>
      <c r="B717" s="24"/>
      <c r="C717" s="191"/>
      <c r="D717" s="24"/>
      <c r="E717" s="196"/>
      <c r="F717" s="24"/>
      <c r="G717" s="197"/>
      <c r="H717" s="24"/>
      <c r="I717" s="24"/>
      <c r="J717" s="24"/>
      <c r="L717" s="24"/>
      <c r="M717" s="24"/>
      <c r="N717" s="24"/>
      <c r="O717" s="24"/>
      <c r="P717" s="24"/>
    </row>
    <row r="718" spans="1:16" ht="16.5" thickBot="1" x14ac:dyDescent="0.25">
      <c r="A718" s="24"/>
      <c r="B718" s="24"/>
      <c r="C718" s="191"/>
      <c r="D718" s="24"/>
      <c r="E718" s="196"/>
      <c r="F718" s="24"/>
      <c r="G718" s="197"/>
      <c r="H718" s="24"/>
      <c r="I718" s="24"/>
      <c r="J718" s="24"/>
      <c r="L718" s="24"/>
      <c r="M718" s="24"/>
      <c r="N718" s="24"/>
      <c r="O718" s="24"/>
      <c r="P718" s="24"/>
    </row>
    <row r="719" spans="1:16" ht="16.5" thickBot="1" x14ac:dyDescent="0.25">
      <c r="A719" s="24"/>
      <c r="B719" s="24"/>
      <c r="C719" s="191"/>
      <c r="D719" s="24"/>
      <c r="E719" s="196"/>
      <c r="F719" s="24"/>
      <c r="G719" s="197"/>
      <c r="H719" s="24"/>
      <c r="I719" s="24"/>
      <c r="J719" s="24"/>
      <c r="L719" s="24"/>
      <c r="M719" s="24"/>
      <c r="N719" s="24"/>
      <c r="O719" s="24"/>
      <c r="P719" s="24"/>
    </row>
    <row r="720" spans="1:16" ht="16.5" thickBot="1" x14ac:dyDescent="0.25">
      <c r="A720" s="24"/>
      <c r="B720" s="24"/>
      <c r="C720" s="191"/>
      <c r="D720" s="24"/>
      <c r="E720" s="196"/>
      <c r="F720" s="24"/>
      <c r="G720" s="197"/>
      <c r="H720" s="24"/>
      <c r="I720" s="24"/>
      <c r="J720" s="24"/>
      <c r="L720" s="24"/>
      <c r="M720" s="24"/>
      <c r="N720" s="24"/>
      <c r="O720" s="24"/>
      <c r="P720" s="24"/>
    </row>
    <row r="721" spans="1:16" ht="16.5" thickBot="1" x14ac:dyDescent="0.25">
      <c r="A721" s="24"/>
      <c r="B721" s="24"/>
      <c r="C721" s="191"/>
      <c r="D721" s="24"/>
      <c r="E721" s="196"/>
      <c r="F721" s="24"/>
      <c r="G721" s="197"/>
      <c r="H721" s="24"/>
      <c r="I721" s="24"/>
      <c r="J721" s="24"/>
      <c r="L721" s="24"/>
      <c r="M721" s="24"/>
      <c r="N721" s="24"/>
      <c r="O721" s="24"/>
      <c r="P721" s="24"/>
    </row>
    <row r="722" spans="1:16" ht="16.5" thickBot="1" x14ac:dyDescent="0.25">
      <c r="A722" s="24"/>
      <c r="B722" s="24"/>
      <c r="C722" s="191"/>
      <c r="D722" s="24"/>
      <c r="E722" s="196"/>
      <c r="F722" s="24"/>
      <c r="G722" s="197"/>
      <c r="H722" s="24"/>
      <c r="I722" s="24"/>
      <c r="J722" s="24"/>
      <c r="L722" s="24"/>
      <c r="M722" s="24"/>
      <c r="N722" s="24"/>
      <c r="O722" s="24"/>
      <c r="P722" s="24"/>
    </row>
    <row r="723" spans="1:16" ht="16.5" thickBot="1" x14ac:dyDescent="0.25">
      <c r="A723" s="24"/>
      <c r="B723" s="24"/>
      <c r="C723" s="191"/>
      <c r="D723" s="24"/>
      <c r="E723" s="196"/>
      <c r="F723" s="24"/>
      <c r="G723" s="197"/>
      <c r="H723" s="24"/>
      <c r="I723" s="24"/>
      <c r="J723" s="24"/>
      <c r="L723" s="24"/>
      <c r="M723" s="24"/>
      <c r="N723" s="24"/>
      <c r="O723" s="24"/>
      <c r="P723" s="24"/>
    </row>
    <row r="724" spans="1:16" ht="16.5" thickBot="1" x14ac:dyDescent="0.25">
      <c r="A724" s="24"/>
      <c r="B724" s="24"/>
      <c r="C724" s="191"/>
      <c r="D724" s="24"/>
      <c r="E724" s="196"/>
      <c r="F724" s="24"/>
      <c r="G724" s="197"/>
      <c r="H724" s="24"/>
      <c r="I724" s="24"/>
      <c r="J724" s="24"/>
      <c r="L724" s="24"/>
      <c r="M724" s="24"/>
      <c r="N724" s="24"/>
      <c r="O724" s="24"/>
      <c r="P724" s="24"/>
    </row>
    <row r="725" spans="1:16" ht="16.5" thickBot="1" x14ac:dyDescent="0.25">
      <c r="A725" s="24"/>
      <c r="B725" s="24"/>
      <c r="C725" s="191"/>
      <c r="D725" s="24"/>
      <c r="E725" s="196"/>
      <c r="F725" s="24"/>
      <c r="G725" s="197"/>
      <c r="H725" s="24"/>
      <c r="I725" s="24"/>
      <c r="J725" s="24"/>
      <c r="L725" s="24"/>
      <c r="M725" s="24"/>
      <c r="N725" s="24"/>
      <c r="O725" s="24"/>
      <c r="P725" s="24"/>
    </row>
    <row r="726" spans="1:16" ht="16.5" thickBot="1" x14ac:dyDescent="0.25">
      <c r="A726" s="24"/>
      <c r="B726" s="24"/>
      <c r="C726" s="191"/>
      <c r="D726" s="24"/>
      <c r="E726" s="196"/>
      <c r="F726" s="24"/>
      <c r="G726" s="197"/>
      <c r="H726" s="24"/>
      <c r="I726" s="24"/>
      <c r="J726" s="24"/>
      <c r="L726" s="24"/>
      <c r="M726" s="24"/>
      <c r="N726" s="24"/>
      <c r="O726" s="24"/>
      <c r="P726" s="24"/>
    </row>
    <row r="727" spans="1:16" ht="16.5" thickBot="1" x14ac:dyDescent="0.25">
      <c r="A727" s="24"/>
      <c r="B727" s="24"/>
      <c r="C727" s="191"/>
      <c r="D727" s="24"/>
      <c r="E727" s="196"/>
      <c r="F727" s="24"/>
      <c r="G727" s="197"/>
      <c r="H727" s="24"/>
      <c r="I727" s="24"/>
      <c r="J727" s="24"/>
      <c r="L727" s="24"/>
      <c r="M727" s="24"/>
      <c r="N727" s="24"/>
      <c r="O727" s="24"/>
      <c r="P727" s="24"/>
    </row>
    <row r="728" spans="1:16" ht="16.5" thickBot="1" x14ac:dyDescent="0.25">
      <c r="A728" s="24"/>
      <c r="B728" s="24"/>
      <c r="C728" s="191"/>
      <c r="D728" s="24"/>
      <c r="E728" s="196"/>
      <c r="F728" s="24"/>
      <c r="G728" s="197"/>
      <c r="H728" s="24"/>
      <c r="I728" s="24"/>
      <c r="J728" s="24"/>
      <c r="L728" s="24"/>
      <c r="M728" s="24"/>
      <c r="N728" s="24"/>
      <c r="O728" s="24"/>
      <c r="P728" s="24"/>
    </row>
    <row r="729" spans="1:16" ht="16.5" thickBot="1" x14ac:dyDescent="0.25">
      <c r="A729" s="24"/>
      <c r="B729" s="24"/>
      <c r="C729" s="191"/>
      <c r="D729" s="24"/>
      <c r="E729" s="196"/>
      <c r="F729" s="24"/>
      <c r="G729" s="197"/>
      <c r="H729" s="24"/>
      <c r="I729" s="24"/>
      <c r="J729" s="24"/>
      <c r="L729" s="24"/>
      <c r="M729" s="24"/>
      <c r="N729" s="24"/>
      <c r="O729" s="24"/>
      <c r="P729" s="24"/>
    </row>
    <row r="730" spans="1:16" ht="16.5" thickBot="1" x14ac:dyDescent="0.25">
      <c r="A730" s="24"/>
      <c r="B730" s="24"/>
      <c r="C730" s="191"/>
      <c r="D730" s="24"/>
      <c r="E730" s="196"/>
      <c r="F730" s="24"/>
      <c r="G730" s="197"/>
      <c r="H730" s="24"/>
      <c r="I730" s="24"/>
      <c r="J730" s="24"/>
      <c r="L730" s="24"/>
      <c r="M730" s="24"/>
      <c r="N730" s="24"/>
      <c r="O730" s="24"/>
      <c r="P730" s="24"/>
    </row>
    <row r="731" spans="1:16" ht="16.5" thickBot="1" x14ac:dyDescent="0.25">
      <c r="A731" s="24"/>
      <c r="B731" s="24"/>
      <c r="C731" s="191"/>
      <c r="D731" s="24"/>
      <c r="E731" s="196"/>
      <c r="F731" s="24"/>
      <c r="G731" s="197"/>
      <c r="H731" s="24"/>
      <c r="I731" s="24"/>
      <c r="J731" s="24"/>
      <c r="L731" s="24"/>
      <c r="M731" s="24"/>
      <c r="N731" s="24"/>
      <c r="O731" s="24"/>
      <c r="P731" s="24"/>
    </row>
    <row r="732" spans="1:16" ht="16.5" thickBot="1" x14ac:dyDescent="0.25">
      <c r="A732" s="24"/>
      <c r="B732" s="24"/>
      <c r="C732" s="191"/>
      <c r="D732" s="24"/>
      <c r="E732" s="196"/>
      <c r="F732" s="24"/>
      <c r="G732" s="197"/>
      <c r="H732" s="24"/>
      <c r="I732" s="24"/>
      <c r="J732" s="24"/>
      <c r="L732" s="24"/>
      <c r="M732" s="24"/>
      <c r="N732" s="24"/>
      <c r="O732" s="24"/>
      <c r="P732" s="24"/>
    </row>
    <row r="733" spans="1:16" ht="16.5" thickBot="1" x14ac:dyDescent="0.25">
      <c r="A733" s="24"/>
      <c r="B733" s="24"/>
      <c r="C733" s="191"/>
      <c r="D733" s="24"/>
      <c r="E733" s="196"/>
      <c r="F733" s="24"/>
      <c r="G733" s="197"/>
      <c r="H733" s="24"/>
      <c r="I733" s="24"/>
      <c r="J733" s="24"/>
      <c r="L733" s="24"/>
      <c r="M733" s="24"/>
      <c r="N733" s="24"/>
      <c r="O733" s="24"/>
      <c r="P733" s="24"/>
    </row>
    <row r="734" spans="1:16" ht="16.5" thickBot="1" x14ac:dyDescent="0.25">
      <c r="A734" s="24"/>
      <c r="B734" s="24"/>
      <c r="C734" s="191"/>
      <c r="D734" s="24"/>
      <c r="E734" s="196"/>
      <c r="F734" s="24"/>
      <c r="G734" s="197"/>
      <c r="H734" s="24"/>
      <c r="I734" s="24"/>
      <c r="J734" s="24"/>
      <c r="L734" s="24"/>
      <c r="M734" s="24"/>
      <c r="N734" s="24"/>
      <c r="O734" s="24"/>
      <c r="P734" s="24"/>
    </row>
    <row r="735" spans="1:16" ht="16.5" thickBot="1" x14ac:dyDescent="0.25">
      <c r="A735" s="24"/>
      <c r="B735" s="24"/>
      <c r="C735" s="191"/>
      <c r="D735" s="24"/>
      <c r="E735" s="196"/>
      <c r="F735" s="24"/>
      <c r="G735" s="197"/>
      <c r="H735" s="24"/>
      <c r="I735" s="24"/>
      <c r="J735" s="24"/>
      <c r="L735" s="24"/>
      <c r="M735" s="24"/>
      <c r="N735" s="24"/>
      <c r="O735" s="24"/>
      <c r="P735" s="24"/>
    </row>
    <row r="736" spans="1:16" ht="16.5" thickBot="1" x14ac:dyDescent="0.25">
      <c r="A736" s="24"/>
      <c r="B736" s="24"/>
      <c r="C736" s="191"/>
      <c r="D736" s="24"/>
      <c r="E736" s="196"/>
      <c r="F736" s="24"/>
      <c r="G736" s="197"/>
      <c r="H736" s="24"/>
      <c r="I736" s="24"/>
      <c r="J736" s="24"/>
      <c r="L736" s="24"/>
      <c r="M736" s="24"/>
      <c r="N736" s="24"/>
      <c r="O736" s="24"/>
      <c r="P736" s="24"/>
    </row>
    <row r="737" spans="1:16" ht="16.5" thickBot="1" x14ac:dyDescent="0.25">
      <c r="A737" s="24"/>
      <c r="B737" s="24"/>
      <c r="C737" s="191"/>
      <c r="D737" s="24"/>
      <c r="E737" s="196"/>
      <c r="F737" s="24"/>
      <c r="G737" s="197"/>
      <c r="H737" s="24"/>
      <c r="I737" s="24"/>
      <c r="J737" s="24"/>
      <c r="L737" s="24"/>
      <c r="M737" s="24"/>
      <c r="N737" s="24"/>
      <c r="O737" s="24"/>
      <c r="P737" s="24"/>
    </row>
    <row r="738" spans="1:16" ht="16.5" thickBot="1" x14ac:dyDescent="0.25">
      <c r="A738" s="24"/>
      <c r="B738" s="24"/>
      <c r="C738" s="191"/>
      <c r="D738" s="24"/>
      <c r="E738" s="196"/>
      <c r="F738" s="24"/>
      <c r="G738" s="197"/>
      <c r="H738" s="24"/>
      <c r="I738" s="24"/>
      <c r="J738" s="24"/>
      <c r="L738" s="24"/>
      <c r="M738" s="24"/>
      <c r="N738" s="24"/>
      <c r="O738" s="24"/>
      <c r="P738" s="24"/>
    </row>
    <row r="739" spans="1:16" ht="16.5" thickBot="1" x14ac:dyDescent="0.25">
      <c r="A739" s="24"/>
      <c r="B739" s="24"/>
      <c r="C739" s="191"/>
      <c r="D739" s="24"/>
      <c r="E739" s="196"/>
      <c r="F739" s="24"/>
      <c r="G739" s="197"/>
      <c r="H739" s="24"/>
      <c r="I739" s="24"/>
      <c r="J739" s="24"/>
      <c r="L739" s="24"/>
      <c r="M739" s="24"/>
      <c r="N739" s="24"/>
      <c r="O739" s="24"/>
      <c r="P739" s="24"/>
    </row>
    <row r="740" spans="1:16" ht="16.5" thickBot="1" x14ac:dyDescent="0.25">
      <c r="A740" s="24"/>
      <c r="B740" s="24"/>
      <c r="C740" s="191"/>
      <c r="D740" s="24"/>
      <c r="E740" s="196"/>
      <c r="F740" s="24"/>
      <c r="G740" s="197"/>
      <c r="H740" s="24"/>
      <c r="I740" s="24"/>
      <c r="J740" s="24"/>
      <c r="L740" s="24"/>
      <c r="M740" s="24"/>
      <c r="N740" s="24"/>
      <c r="O740" s="24"/>
      <c r="P740" s="24"/>
    </row>
    <row r="741" spans="1:16" ht="16.5" thickBot="1" x14ac:dyDescent="0.25">
      <c r="A741" s="24"/>
      <c r="B741" s="24"/>
      <c r="C741" s="191"/>
      <c r="D741" s="24"/>
      <c r="E741" s="196"/>
      <c r="F741" s="24"/>
      <c r="G741" s="197"/>
      <c r="H741" s="24"/>
      <c r="I741" s="24"/>
      <c r="J741" s="24"/>
      <c r="L741" s="24"/>
      <c r="M741" s="24"/>
      <c r="N741" s="24"/>
      <c r="O741" s="24"/>
      <c r="P741" s="24"/>
    </row>
    <row r="742" spans="1:16" ht="16.5" thickBot="1" x14ac:dyDescent="0.25">
      <c r="A742" s="24"/>
      <c r="B742" s="24"/>
      <c r="C742" s="191"/>
      <c r="D742" s="24"/>
      <c r="E742" s="196"/>
      <c r="F742" s="24"/>
      <c r="G742" s="197"/>
      <c r="H742" s="24"/>
      <c r="I742" s="24"/>
      <c r="J742" s="24"/>
      <c r="L742" s="24"/>
      <c r="M742" s="24"/>
      <c r="N742" s="24"/>
      <c r="O742" s="24"/>
      <c r="P742" s="24"/>
    </row>
    <row r="743" spans="1:16" ht="16.5" thickBot="1" x14ac:dyDescent="0.25">
      <c r="A743" s="24"/>
      <c r="B743" s="24"/>
      <c r="C743" s="191"/>
      <c r="D743" s="24"/>
      <c r="E743" s="196"/>
      <c r="F743" s="24"/>
      <c r="G743" s="197"/>
      <c r="H743" s="24"/>
      <c r="I743" s="24"/>
      <c r="J743" s="24"/>
      <c r="L743" s="24"/>
      <c r="M743" s="24"/>
      <c r="N743" s="24"/>
      <c r="O743" s="24"/>
      <c r="P743" s="24"/>
    </row>
    <row r="744" spans="1:16" ht="16.5" thickBot="1" x14ac:dyDescent="0.25">
      <c r="A744" s="24"/>
      <c r="B744" s="24"/>
      <c r="C744" s="191"/>
      <c r="D744" s="24"/>
      <c r="E744" s="196"/>
      <c r="F744" s="24"/>
      <c r="G744" s="197"/>
      <c r="H744" s="24"/>
      <c r="I744" s="24"/>
      <c r="J744" s="24"/>
      <c r="L744" s="24"/>
      <c r="M744" s="24"/>
      <c r="N744" s="24"/>
      <c r="O744" s="24"/>
      <c r="P744" s="24"/>
    </row>
    <row r="745" spans="1:16" ht="16.5" thickBot="1" x14ac:dyDescent="0.25">
      <c r="A745" s="24"/>
      <c r="B745" s="24"/>
      <c r="C745" s="191"/>
      <c r="D745" s="24"/>
      <c r="E745" s="196"/>
      <c r="F745" s="24"/>
      <c r="G745" s="197"/>
      <c r="H745" s="24"/>
      <c r="I745" s="24"/>
      <c r="J745" s="24"/>
      <c r="L745" s="24"/>
      <c r="M745" s="24"/>
      <c r="N745" s="24"/>
      <c r="O745" s="24"/>
      <c r="P745" s="24"/>
    </row>
    <row r="746" spans="1:16" ht="16.5" thickBot="1" x14ac:dyDescent="0.25">
      <c r="A746" s="24"/>
      <c r="B746" s="24"/>
      <c r="C746" s="191"/>
      <c r="D746" s="24"/>
      <c r="E746" s="196"/>
      <c r="F746" s="24"/>
      <c r="G746" s="197"/>
      <c r="H746" s="24"/>
      <c r="I746" s="24"/>
      <c r="J746" s="24"/>
      <c r="L746" s="24"/>
      <c r="M746" s="24"/>
      <c r="N746" s="24"/>
      <c r="O746" s="24"/>
      <c r="P746" s="24"/>
    </row>
    <row r="747" spans="1:16" ht="16.5" thickBot="1" x14ac:dyDescent="0.25">
      <c r="A747" s="24"/>
      <c r="B747" s="24"/>
      <c r="C747" s="191"/>
      <c r="D747" s="24"/>
      <c r="E747" s="196"/>
      <c r="F747" s="24"/>
      <c r="G747" s="197"/>
      <c r="H747" s="24"/>
      <c r="I747" s="24"/>
      <c r="J747" s="24"/>
      <c r="L747" s="24"/>
      <c r="M747" s="24"/>
      <c r="N747" s="24"/>
      <c r="O747" s="24"/>
      <c r="P747" s="24"/>
    </row>
    <row r="748" spans="1:16" ht="16.5" thickBot="1" x14ac:dyDescent="0.25">
      <c r="A748" s="24"/>
      <c r="B748" s="24"/>
      <c r="C748" s="191"/>
      <c r="D748" s="24"/>
      <c r="E748" s="196"/>
      <c r="F748" s="24"/>
      <c r="G748" s="197"/>
      <c r="H748" s="24"/>
      <c r="I748" s="24"/>
      <c r="J748" s="24"/>
      <c r="L748" s="24"/>
      <c r="M748" s="24"/>
      <c r="N748" s="24"/>
      <c r="O748" s="24"/>
      <c r="P748" s="24"/>
    </row>
    <row r="749" spans="1:16" ht="16.5" thickBot="1" x14ac:dyDescent="0.25">
      <c r="A749" s="24"/>
      <c r="B749" s="24"/>
      <c r="C749" s="191"/>
      <c r="D749" s="24"/>
      <c r="E749" s="196"/>
      <c r="F749" s="24"/>
      <c r="G749" s="197"/>
      <c r="H749" s="24"/>
      <c r="I749" s="24"/>
      <c r="J749" s="24"/>
      <c r="L749" s="24"/>
      <c r="M749" s="24"/>
      <c r="N749" s="24"/>
      <c r="O749" s="24"/>
      <c r="P749" s="24"/>
    </row>
    <row r="750" spans="1:16" ht="16.5" thickBot="1" x14ac:dyDescent="0.25">
      <c r="A750" s="24"/>
      <c r="B750" s="24"/>
      <c r="C750" s="191"/>
      <c r="D750" s="24"/>
      <c r="E750" s="196"/>
      <c r="F750" s="24"/>
      <c r="G750" s="197"/>
      <c r="H750" s="24"/>
      <c r="I750" s="24"/>
      <c r="J750" s="24"/>
      <c r="L750" s="24"/>
      <c r="M750" s="24"/>
      <c r="N750" s="24"/>
      <c r="O750" s="24"/>
      <c r="P750" s="24"/>
    </row>
    <row r="751" spans="1:16" ht="16.5" thickBot="1" x14ac:dyDescent="0.25">
      <c r="A751" s="24"/>
      <c r="B751" s="24"/>
      <c r="C751" s="191"/>
      <c r="D751" s="24"/>
      <c r="E751" s="196"/>
      <c r="F751" s="24"/>
      <c r="G751" s="197"/>
      <c r="H751" s="24"/>
      <c r="I751" s="24"/>
      <c r="J751" s="24"/>
      <c r="L751" s="24"/>
      <c r="M751" s="24"/>
      <c r="N751" s="24"/>
      <c r="O751" s="24"/>
      <c r="P751" s="24"/>
    </row>
    <row r="752" spans="1:16" ht="16.5" thickBot="1" x14ac:dyDescent="0.25">
      <c r="A752" s="24"/>
      <c r="B752" s="24"/>
      <c r="C752" s="191"/>
      <c r="D752" s="24"/>
      <c r="E752" s="196"/>
      <c r="F752" s="24"/>
      <c r="G752" s="197"/>
      <c r="H752" s="24"/>
      <c r="I752" s="24"/>
      <c r="J752" s="24"/>
      <c r="L752" s="24"/>
      <c r="M752" s="24"/>
      <c r="N752" s="24"/>
      <c r="O752" s="24"/>
      <c r="P752" s="24"/>
    </row>
    <row r="753" spans="1:16" ht="16.5" thickBot="1" x14ac:dyDescent="0.25">
      <c r="A753" s="24"/>
      <c r="B753" s="24"/>
      <c r="C753" s="191"/>
      <c r="D753" s="24"/>
      <c r="E753" s="196"/>
      <c r="F753" s="24"/>
      <c r="G753" s="197"/>
      <c r="H753" s="24"/>
      <c r="I753" s="24"/>
      <c r="J753" s="24"/>
      <c r="L753" s="24"/>
      <c r="M753" s="24"/>
      <c r="N753" s="24"/>
      <c r="O753" s="24"/>
      <c r="P753" s="24"/>
    </row>
    <row r="754" spans="1:16" ht="16.5" thickBot="1" x14ac:dyDescent="0.25">
      <c r="A754" s="24"/>
      <c r="B754" s="24"/>
      <c r="C754" s="191"/>
      <c r="D754" s="24"/>
      <c r="E754" s="196"/>
      <c r="F754" s="24"/>
      <c r="G754" s="197"/>
      <c r="H754" s="24"/>
      <c r="I754" s="24"/>
      <c r="J754" s="24"/>
      <c r="L754" s="24"/>
      <c r="M754" s="24"/>
      <c r="N754" s="24"/>
      <c r="O754" s="24"/>
      <c r="P754" s="24"/>
    </row>
    <row r="755" spans="1:16" ht="16.5" thickBot="1" x14ac:dyDescent="0.25">
      <c r="A755" s="24"/>
      <c r="B755" s="24"/>
      <c r="C755" s="191"/>
      <c r="D755" s="24"/>
      <c r="E755" s="196"/>
      <c r="F755" s="24"/>
      <c r="G755" s="197"/>
      <c r="H755" s="24"/>
      <c r="I755" s="24"/>
      <c r="J755" s="24"/>
      <c r="L755" s="24"/>
      <c r="M755" s="24"/>
      <c r="N755" s="24"/>
      <c r="O755" s="24"/>
      <c r="P755" s="24"/>
    </row>
    <row r="756" spans="1:16" ht="16.5" thickBot="1" x14ac:dyDescent="0.25">
      <c r="A756" s="24"/>
      <c r="B756" s="24"/>
      <c r="C756" s="191"/>
      <c r="D756" s="24"/>
      <c r="E756" s="196"/>
      <c r="F756" s="24"/>
      <c r="G756" s="197"/>
      <c r="H756" s="24"/>
      <c r="I756" s="24"/>
      <c r="J756" s="24"/>
      <c r="L756" s="24"/>
      <c r="M756" s="24"/>
      <c r="N756" s="24"/>
      <c r="O756" s="24"/>
      <c r="P756" s="24"/>
    </row>
    <row r="757" spans="1:16" ht="16.5" thickBot="1" x14ac:dyDescent="0.25">
      <c r="A757" s="24"/>
      <c r="B757" s="24"/>
      <c r="C757" s="191"/>
      <c r="D757" s="24"/>
      <c r="E757" s="196"/>
      <c r="F757" s="24"/>
      <c r="G757" s="197"/>
      <c r="H757" s="24"/>
      <c r="I757" s="24"/>
      <c r="J757" s="24"/>
      <c r="L757" s="24"/>
      <c r="M757" s="24"/>
      <c r="N757" s="24"/>
      <c r="O757" s="24"/>
      <c r="P757" s="24"/>
    </row>
    <row r="758" spans="1:16" ht="16.5" thickBot="1" x14ac:dyDescent="0.25">
      <c r="A758" s="24"/>
      <c r="B758" s="24"/>
      <c r="C758" s="191"/>
      <c r="D758" s="24"/>
      <c r="E758" s="196"/>
      <c r="F758" s="24"/>
      <c r="G758" s="197"/>
      <c r="H758" s="24"/>
      <c r="I758" s="24"/>
      <c r="J758" s="24"/>
      <c r="L758" s="24"/>
      <c r="M758" s="24"/>
      <c r="N758" s="24"/>
      <c r="O758" s="24"/>
      <c r="P758" s="24"/>
    </row>
    <row r="759" spans="1:16" ht="16.5" thickBot="1" x14ac:dyDescent="0.25">
      <c r="A759" s="24"/>
      <c r="B759" s="24"/>
      <c r="C759" s="191"/>
      <c r="D759" s="24"/>
      <c r="E759" s="196"/>
      <c r="F759" s="24"/>
      <c r="G759" s="197"/>
      <c r="H759" s="24"/>
      <c r="I759" s="24"/>
      <c r="J759" s="24"/>
      <c r="L759" s="24"/>
      <c r="M759" s="24"/>
      <c r="N759" s="24"/>
      <c r="O759" s="24"/>
      <c r="P759" s="24"/>
    </row>
    <row r="760" spans="1:16" ht="16.5" thickBot="1" x14ac:dyDescent="0.25">
      <c r="A760" s="24"/>
      <c r="B760" s="24"/>
      <c r="C760" s="191"/>
      <c r="D760" s="24"/>
      <c r="E760" s="196"/>
      <c r="F760" s="24"/>
      <c r="G760" s="197"/>
      <c r="H760" s="24"/>
      <c r="I760" s="24"/>
      <c r="J760" s="24"/>
      <c r="L760" s="24"/>
      <c r="M760" s="24"/>
      <c r="N760" s="24"/>
      <c r="O760" s="24"/>
      <c r="P760" s="24"/>
    </row>
    <row r="761" spans="1:16" ht="16.5" thickBot="1" x14ac:dyDescent="0.25">
      <c r="A761" s="24"/>
      <c r="B761" s="24"/>
      <c r="C761" s="191"/>
      <c r="D761" s="24"/>
      <c r="E761" s="196"/>
      <c r="F761" s="24"/>
      <c r="G761" s="197"/>
      <c r="H761" s="24"/>
      <c r="I761" s="24"/>
      <c r="J761" s="24"/>
      <c r="L761" s="24"/>
      <c r="M761" s="24"/>
      <c r="N761" s="24"/>
      <c r="O761" s="24"/>
      <c r="P761" s="24"/>
    </row>
    <row r="762" spans="1:16" ht="16.5" thickBot="1" x14ac:dyDescent="0.25">
      <c r="A762" s="24"/>
      <c r="B762" s="24"/>
      <c r="C762" s="191"/>
      <c r="D762" s="24"/>
      <c r="E762" s="196"/>
      <c r="F762" s="24"/>
      <c r="G762" s="197"/>
      <c r="H762" s="24"/>
      <c r="I762" s="24"/>
      <c r="J762" s="24"/>
      <c r="L762" s="24"/>
      <c r="M762" s="24"/>
      <c r="N762" s="24"/>
      <c r="O762" s="24"/>
      <c r="P762" s="24"/>
    </row>
    <row r="763" spans="1:16" ht="16.5" thickBot="1" x14ac:dyDescent="0.25">
      <c r="A763" s="24"/>
      <c r="B763" s="24"/>
      <c r="C763" s="191"/>
      <c r="D763" s="24"/>
      <c r="E763" s="196"/>
      <c r="F763" s="24"/>
      <c r="G763" s="197"/>
      <c r="H763" s="24"/>
      <c r="I763" s="24"/>
      <c r="J763" s="24"/>
      <c r="L763" s="24"/>
      <c r="M763" s="24"/>
      <c r="N763" s="24"/>
      <c r="O763" s="24"/>
      <c r="P763" s="24"/>
    </row>
    <row r="764" spans="1:16" ht="16.5" thickBot="1" x14ac:dyDescent="0.25">
      <c r="A764" s="24"/>
      <c r="B764" s="24"/>
      <c r="C764" s="191"/>
      <c r="D764" s="24"/>
      <c r="E764" s="196"/>
      <c r="F764" s="24"/>
      <c r="G764" s="197"/>
      <c r="H764" s="24"/>
      <c r="I764" s="24"/>
      <c r="J764" s="24"/>
      <c r="L764" s="24"/>
      <c r="M764" s="24"/>
      <c r="N764" s="24"/>
      <c r="O764" s="24"/>
      <c r="P764" s="24"/>
    </row>
    <row r="765" spans="1:16" ht="16.5" thickBot="1" x14ac:dyDescent="0.25">
      <c r="A765" s="24"/>
      <c r="B765" s="24"/>
      <c r="C765" s="191"/>
      <c r="D765" s="24"/>
      <c r="E765" s="196"/>
      <c r="F765" s="24"/>
      <c r="G765" s="197"/>
      <c r="H765" s="24"/>
      <c r="I765" s="24"/>
      <c r="J765" s="24"/>
      <c r="L765" s="24"/>
      <c r="M765" s="24"/>
      <c r="N765" s="24"/>
      <c r="O765" s="24"/>
      <c r="P765" s="24"/>
    </row>
    <row r="766" spans="1:16" ht="16.5" thickBot="1" x14ac:dyDescent="0.25">
      <c r="A766" s="24"/>
      <c r="B766" s="24"/>
      <c r="C766" s="191"/>
      <c r="D766" s="24"/>
      <c r="E766" s="196"/>
      <c r="F766" s="24"/>
      <c r="G766" s="197"/>
      <c r="H766" s="24"/>
      <c r="I766" s="24"/>
      <c r="J766" s="24"/>
      <c r="L766" s="24"/>
      <c r="M766" s="24"/>
      <c r="N766" s="24"/>
      <c r="O766" s="24"/>
      <c r="P766" s="24"/>
    </row>
    <row r="767" spans="1:16" ht="16.5" thickBot="1" x14ac:dyDescent="0.25">
      <c r="A767" s="24"/>
      <c r="B767" s="24"/>
      <c r="C767" s="191"/>
      <c r="D767" s="24"/>
      <c r="E767" s="196"/>
      <c r="F767" s="24"/>
      <c r="G767" s="197"/>
      <c r="H767" s="24"/>
      <c r="I767" s="24"/>
      <c r="J767" s="24"/>
      <c r="L767" s="24"/>
      <c r="M767" s="24"/>
      <c r="N767" s="24"/>
      <c r="O767" s="24"/>
      <c r="P767" s="24"/>
    </row>
    <row r="768" spans="1:16" ht="16.5" thickBot="1" x14ac:dyDescent="0.25">
      <c r="A768" s="24"/>
      <c r="B768" s="24"/>
      <c r="C768" s="191"/>
      <c r="D768" s="24"/>
      <c r="E768" s="196"/>
      <c r="F768" s="24"/>
      <c r="G768" s="197"/>
      <c r="H768" s="24"/>
      <c r="I768" s="24"/>
      <c r="J768" s="24"/>
      <c r="L768" s="24"/>
      <c r="M768" s="24"/>
      <c r="N768" s="24"/>
      <c r="O768" s="24"/>
      <c r="P768" s="24"/>
    </row>
    <row r="769" spans="1:16" ht="16.5" thickBot="1" x14ac:dyDescent="0.25">
      <c r="A769" s="24"/>
      <c r="B769" s="24"/>
      <c r="C769" s="191"/>
      <c r="D769" s="24"/>
      <c r="E769" s="196"/>
      <c r="F769" s="24"/>
      <c r="G769" s="197"/>
      <c r="H769" s="24"/>
      <c r="I769" s="24"/>
      <c r="J769" s="24"/>
      <c r="L769" s="24"/>
      <c r="M769" s="24"/>
      <c r="N769" s="24"/>
      <c r="O769" s="24"/>
      <c r="P769" s="24"/>
    </row>
    <row r="770" spans="1:16" ht="16.5" thickBot="1" x14ac:dyDescent="0.25">
      <c r="A770" s="24"/>
      <c r="B770" s="24"/>
      <c r="C770" s="191"/>
      <c r="D770" s="24"/>
      <c r="E770" s="196"/>
      <c r="F770" s="24"/>
      <c r="G770" s="197"/>
      <c r="H770" s="24"/>
      <c r="I770" s="24"/>
      <c r="J770" s="24"/>
      <c r="L770" s="24"/>
      <c r="M770" s="24"/>
      <c r="N770" s="24"/>
      <c r="O770" s="24"/>
      <c r="P770" s="24"/>
    </row>
    <row r="771" spans="1:16" ht="16.5" thickBot="1" x14ac:dyDescent="0.25">
      <c r="A771" s="24"/>
      <c r="B771" s="24"/>
      <c r="C771" s="191"/>
      <c r="D771" s="24"/>
      <c r="E771" s="196"/>
      <c r="F771" s="24"/>
      <c r="G771" s="197"/>
      <c r="H771" s="24"/>
      <c r="I771" s="24"/>
      <c r="J771" s="24"/>
      <c r="L771" s="24"/>
      <c r="M771" s="24"/>
      <c r="N771" s="24"/>
      <c r="O771" s="24"/>
      <c r="P771" s="24"/>
    </row>
    <row r="772" spans="1:16" ht="16.5" thickBot="1" x14ac:dyDescent="0.25">
      <c r="A772" s="24"/>
      <c r="B772" s="24"/>
      <c r="C772" s="191"/>
      <c r="D772" s="24"/>
      <c r="E772" s="196"/>
      <c r="F772" s="24"/>
      <c r="G772" s="197"/>
      <c r="H772" s="24"/>
      <c r="I772" s="24"/>
      <c r="J772" s="24"/>
      <c r="L772" s="24"/>
      <c r="M772" s="24"/>
      <c r="N772" s="24"/>
      <c r="O772" s="24"/>
      <c r="P772" s="24"/>
    </row>
    <row r="773" spans="1:16" ht="16.5" thickBot="1" x14ac:dyDescent="0.25">
      <c r="A773" s="24"/>
      <c r="B773" s="24"/>
      <c r="C773" s="191"/>
      <c r="D773" s="24"/>
      <c r="E773" s="196"/>
      <c r="F773" s="24"/>
      <c r="G773" s="197"/>
      <c r="H773" s="24"/>
      <c r="I773" s="24"/>
      <c r="J773" s="24"/>
      <c r="L773" s="24"/>
      <c r="M773" s="24"/>
      <c r="N773" s="24"/>
      <c r="O773" s="24"/>
      <c r="P773" s="24"/>
    </row>
    <row r="774" spans="1:16" ht="16.5" thickBot="1" x14ac:dyDescent="0.25">
      <c r="A774" s="24"/>
      <c r="B774" s="24"/>
      <c r="C774" s="191"/>
      <c r="D774" s="24"/>
      <c r="E774" s="196"/>
      <c r="F774" s="24"/>
      <c r="G774" s="197"/>
      <c r="H774" s="24"/>
      <c r="I774" s="24"/>
      <c r="J774" s="24"/>
      <c r="L774" s="24"/>
      <c r="M774" s="24"/>
      <c r="N774" s="24"/>
      <c r="O774" s="24"/>
      <c r="P774" s="24"/>
    </row>
    <row r="775" spans="1:16" ht="16.5" thickBot="1" x14ac:dyDescent="0.25">
      <c r="A775" s="24"/>
      <c r="B775" s="24"/>
      <c r="C775" s="191"/>
      <c r="D775" s="24"/>
      <c r="E775" s="196"/>
      <c r="F775" s="24"/>
      <c r="G775" s="197"/>
      <c r="H775" s="24"/>
      <c r="I775" s="24"/>
      <c r="J775" s="24"/>
      <c r="L775" s="24"/>
      <c r="M775" s="24"/>
      <c r="N775" s="24"/>
      <c r="O775" s="24"/>
      <c r="P775" s="24"/>
    </row>
    <row r="776" spans="1:16" ht="16.5" thickBot="1" x14ac:dyDescent="0.25">
      <c r="A776" s="24"/>
      <c r="B776" s="24"/>
      <c r="C776" s="191"/>
      <c r="D776" s="24"/>
      <c r="E776" s="196"/>
      <c r="F776" s="24"/>
      <c r="G776" s="197"/>
      <c r="H776" s="24"/>
      <c r="I776" s="24"/>
      <c r="J776" s="24"/>
      <c r="L776" s="24"/>
      <c r="M776" s="24"/>
      <c r="N776" s="24"/>
      <c r="O776" s="24"/>
      <c r="P776" s="24"/>
    </row>
    <row r="777" spans="1:16" ht="16.5" thickBot="1" x14ac:dyDescent="0.25">
      <c r="A777" s="24"/>
      <c r="B777" s="24"/>
      <c r="C777" s="191"/>
      <c r="D777" s="24"/>
      <c r="E777" s="196"/>
      <c r="F777" s="24"/>
      <c r="G777" s="197"/>
      <c r="H777" s="24"/>
      <c r="I777" s="24"/>
      <c r="J777" s="24"/>
      <c r="L777" s="24"/>
      <c r="M777" s="24"/>
      <c r="N777" s="24"/>
      <c r="O777" s="24"/>
      <c r="P777" s="24"/>
    </row>
    <row r="778" spans="1:16" ht="16.5" thickBot="1" x14ac:dyDescent="0.25">
      <c r="A778" s="24"/>
      <c r="B778" s="24"/>
      <c r="C778" s="191"/>
      <c r="D778" s="24"/>
      <c r="E778" s="196"/>
      <c r="F778" s="24"/>
      <c r="G778" s="197"/>
      <c r="H778" s="24"/>
      <c r="I778" s="24"/>
      <c r="J778" s="24"/>
      <c r="L778" s="24"/>
      <c r="M778" s="24"/>
      <c r="N778" s="24"/>
      <c r="O778" s="24"/>
      <c r="P778" s="24"/>
    </row>
    <row r="779" spans="1:16" ht="16.5" thickBot="1" x14ac:dyDescent="0.25">
      <c r="A779" s="24"/>
      <c r="B779" s="24"/>
      <c r="C779" s="191"/>
      <c r="D779" s="24"/>
      <c r="E779" s="196"/>
      <c r="F779" s="24"/>
      <c r="G779" s="197"/>
      <c r="H779" s="24"/>
      <c r="I779" s="24"/>
      <c r="J779" s="24"/>
      <c r="L779" s="24"/>
      <c r="M779" s="24"/>
      <c r="N779" s="24"/>
      <c r="O779" s="24"/>
      <c r="P779" s="24"/>
    </row>
    <row r="780" spans="1:16" ht="16.5" thickBot="1" x14ac:dyDescent="0.25">
      <c r="A780" s="24"/>
      <c r="B780" s="24"/>
      <c r="C780" s="191"/>
      <c r="D780" s="24"/>
      <c r="E780" s="196"/>
      <c r="F780" s="24"/>
      <c r="G780" s="197"/>
      <c r="H780" s="24"/>
      <c r="I780" s="24"/>
      <c r="J780" s="24"/>
      <c r="L780" s="24"/>
      <c r="M780" s="24"/>
      <c r="N780" s="24"/>
      <c r="O780" s="24"/>
      <c r="P780" s="24"/>
    </row>
    <row r="781" spans="1:16" ht="16.5" thickBot="1" x14ac:dyDescent="0.25">
      <c r="A781" s="24"/>
      <c r="B781" s="24"/>
      <c r="C781" s="191"/>
      <c r="D781" s="24"/>
      <c r="E781" s="196"/>
      <c r="F781" s="24"/>
      <c r="G781" s="197"/>
      <c r="H781" s="24"/>
      <c r="I781" s="24"/>
      <c r="J781" s="24"/>
      <c r="L781" s="24"/>
      <c r="M781" s="24"/>
      <c r="N781" s="24"/>
      <c r="O781" s="24"/>
      <c r="P781" s="24"/>
    </row>
    <row r="782" spans="1:16" ht="16.5" thickBot="1" x14ac:dyDescent="0.25">
      <c r="A782" s="24"/>
      <c r="B782" s="24"/>
      <c r="C782" s="191"/>
      <c r="D782" s="24"/>
      <c r="E782" s="196"/>
      <c r="F782" s="24"/>
      <c r="G782" s="197"/>
      <c r="H782" s="24"/>
      <c r="I782" s="24"/>
      <c r="J782" s="24"/>
      <c r="L782" s="24"/>
      <c r="M782" s="24"/>
      <c r="N782" s="24"/>
      <c r="O782" s="24"/>
      <c r="P782" s="24"/>
    </row>
    <row r="783" spans="1:16" ht="16.5" thickBot="1" x14ac:dyDescent="0.25">
      <c r="A783" s="24"/>
      <c r="B783" s="24"/>
      <c r="C783" s="191"/>
      <c r="D783" s="24"/>
      <c r="E783" s="196"/>
      <c r="F783" s="24"/>
      <c r="G783" s="197"/>
      <c r="H783" s="24"/>
      <c r="I783" s="24"/>
      <c r="J783" s="24"/>
      <c r="L783" s="24"/>
      <c r="M783" s="24"/>
      <c r="N783" s="24"/>
      <c r="O783" s="24"/>
      <c r="P783" s="24"/>
    </row>
    <row r="784" spans="1:16" ht="16.5" thickBot="1" x14ac:dyDescent="0.25">
      <c r="A784" s="24"/>
      <c r="B784" s="24"/>
      <c r="C784" s="191"/>
      <c r="D784" s="24"/>
      <c r="E784" s="196"/>
      <c r="F784" s="24"/>
      <c r="G784" s="197"/>
      <c r="H784" s="24"/>
      <c r="I784" s="24"/>
      <c r="J784" s="24"/>
      <c r="L784" s="24"/>
      <c r="M784" s="24"/>
      <c r="N784" s="24"/>
      <c r="O784" s="24"/>
      <c r="P784" s="24"/>
    </row>
    <row r="785" spans="1:16" ht="16.5" thickBot="1" x14ac:dyDescent="0.25">
      <c r="A785" s="24"/>
      <c r="B785" s="24"/>
      <c r="C785" s="191"/>
      <c r="D785" s="24"/>
      <c r="E785" s="196"/>
      <c r="F785" s="24"/>
      <c r="G785" s="197"/>
      <c r="H785" s="24"/>
      <c r="I785" s="24"/>
      <c r="J785" s="24"/>
      <c r="L785" s="24"/>
      <c r="M785" s="24"/>
      <c r="N785" s="24"/>
      <c r="O785" s="24"/>
      <c r="P785" s="24"/>
    </row>
    <row r="786" spans="1:16" ht="16.5" thickBot="1" x14ac:dyDescent="0.25">
      <c r="A786" s="24"/>
      <c r="B786" s="24"/>
      <c r="C786" s="191"/>
      <c r="D786" s="24"/>
      <c r="E786" s="196"/>
      <c r="F786" s="24"/>
      <c r="G786" s="197"/>
      <c r="H786" s="24"/>
      <c r="I786" s="24"/>
      <c r="J786" s="24"/>
      <c r="L786" s="24"/>
      <c r="M786" s="24"/>
      <c r="N786" s="24"/>
      <c r="O786" s="24"/>
      <c r="P786" s="24"/>
    </row>
    <row r="787" spans="1:16" ht="16.5" thickBot="1" x14ac:dyDescent="0.25">
      <c r="A787" s="24"/>
      <c r="B787" s="24"/>
      <c r="C787" s="191"/>
      <c r="D787" s="24"/>
      <c r="E787" s="196"/>
      <c r="F787" s="24"/>
      <c r="G787" s="197"/>
      <c r="H787" s="24"/>
      <c r="I787" s="24"/>
      <c r="J787" s="24"/>
      <c r="L787" s="24"/>
      <c r="M787" s="24"/>
      <c r="N787" s="24"/>
      <c r="O787" s="24"/>
      <c r="P787" s="24"/>
    </row>
    <row r="788" spans="1:16" ht="16.5" thickBot="1" x14ac:dyDescent="0.25">
      <c r="A788" s="24"/>
      <c r="B788" s="24"/>
      <c r="C788" s="191"/>
      <c r="D788" s="24"/>
      <c r="E788" s="196"/>
      <c r="F788" s="24"/>
      <c r="G788" s="197"/>
      <c r="H788" s="24"/>
      <c r="I788" s="24"/>
      <c r="J788" s="24"/>
      <c r="L788" s="24"/>
      <c r="M788" s="24"/>
      <c r="N788" s="24"/>
      <c r="O788" s="24"/>
      <c r="P788" s="24"/>
    </row>
    <row r="789" spans="1:16" ht="16.5" thickBot="1" x14ac:dyDescent="0.25">
      <c r="A789" s="24"/>
      <c r="B789" s="24"/>
      <c r="C789" s="191"/>
      <c r="D789" s="24"/>
      <c r="E789" s="196"/>
      <c r="F789" s="24"/>
      <c r="G789" s="197"/>
      <c r="H789" s="24"/>
      <c r="I789" s="24"/>
      <c r="J789" s="24"/>
      <c r="L789" s="24"/>
      <c r="M789" s="24"/>
      <c r="N789" s="24"/>
      <c r="O789" s="24"/>
      <c r="P789" s="24"/>
    </row>
    <row r="790" spans="1:16" ht="16.5" thickBot="1" x14ac:dyDescent="0.25">
      <c r="A790" s="24"/>
      <c r="B790" s="24"/>
      <c r="C790" s="191"/>
      <c r="D790" s="24"/>
      <c r="E790" s="196"/>
      <c r="F790" s="24"/>
      <c r="G790" s="197"/>
      <c r="H790" s="24"/>
      <c r="I790" s="24"/>
      <c r="J790" s="24"/>
      <c r="L790" s="24"/>
      <c r="M790" s="24"/>
      <c r="N790" s="24"/>
      <c r="O790" s="24"/>
      <c r="P790" s="24"/>
    </row>
    <row r="791" spans="1:16" ht="16.5" thickBot="1" x14ac:dyDescent="0.25">
      <c r="A791" s="24"/>
      <c r="B791" s="24"/>
      <c r="C791" s="191"/>
      <c r="D791" s="24"/>
      <c r="E791" s="196"/>
      <c r="F791" s="24"/>
      <c r="G791" s="197"/>
      <c r="H791" s="24"/>
      <c r="I791" s="24"/>
      <c r="J791" s="24"/>
      <c r="L791" s="24"/>
      <c r="M791" s="24"/>
      <c r="N791" s="24"/>
      <c r="O791" s="24"/>
      <c r="P791" s="24"/>
    </row>
    <row r="792" spans="1:16" ht="16.5" thickBot="1" x14ac:dyDescent="0.25">
      <c r="A792" s="24"/>
      <c r="B792" s="24"/>
      <c r="C792" s="191"/>
      <c r="D792" s="24"/>
      <c r="E792" s="196"/>
      <c r="F792" s="24"/>
      <c r="G792" s="197"/>
      <c r="H792" s="24"/>
      <c r="I792" s="24"/>
      <c r="J792" s="24"/>
      <c r="L792" s="24"/>
      <c r="M792" s="24"/>
      <c r="N792" s="24"/>
      <c r="O792" s="24"/>
      <c r="P792" s="24"/>
    </row>
    <row r="793" spans="1:16" ht="16.5" thickBot="1" x14ac:dyDescent="0.25">
      <c r="A793" s="24"/>
      <c r="B793" s="24"/>
      <c r="C793" s="191"/>
      <c r="D793" s="24"/>
      <c r="E793" s="196"/>
      <c r="F793" s="24"/>
      <c r="G793" s="197"/>
      <c r="H793" s="24"/>
      <c r="I793" s="24"/>
      <c r="J793" s="24"/>
      <c r="L793" s="24"/>
      <c r="M793" s="24"/>
      <c r="N793" s="24"/>
      <c r="O793" s="24"/>
      <c r="P793" s="24"/>
    </row>
    <row r="794" spans="1:16" ht="16.5" thickBot="1" x14ac:dyDescent="0.25">
      <c r="A794" s="24"/>
      <c r="B794" s="24"/>
      <c r="C794" s="191"/>
      <c r="D794" s="24"/>
      <c r="E794" s="196"/>
      <c r="F794" s="24"/>
      <c r="G794" s="197"/>
      <c r="H794" s="24"/>
      <c r="I794" s="24"/>
      <c r="J794" s="24"/>
      <c r="L794" s="24"/>
      <c r="M794" s="24"/>
      <c r="N794" s="24"/>
      <c r="O794" s="24"/>
      <c r="P794" s="24"/>
    </row>
    <row r="795" spans="1:16" ht="16.5" thickBot="1" x14ac:dyDescent="0.25">
      <c r="A795" s="24"/>
      <c r="B795" s="24"/>
      <c r="C795" s="191"/>
      <c r="D795" s="24"/>
      <c r="E795" s="196"/>
      <c r="F795" s="24"/>
      <c r="G795" s="197"/>
      <c r="H795" s="24"/>
      <c r="I795" s="24"/>
      <c r="J795" s="24"/>
      <c r="L795" s="24"/>
      <c r="M795" s="24"/>
      <c r="N795" s="24"/>
      <c r="O795" s="24"/>
      <c r="P795" s="24"/>
    </row>
    <row r="796" spans="1:16" ht="16.5" thickBot="1" x14ac:dyDescent="0.25">
      <c r="A796" s="24"/>
      <c r="B796" s="24"/>
      <c r="C796" s="191"/>
      <c r="D796" s="24"/>
      <c r="E796" s="196"/>
      <c r="F796" s="24"/>
      <c r="G796" s="197"/>
      <c r="H796" s="24"/>
      <c r="I796" s="24"/>
      <c r="J796" s="24"/>
      <c r="L796" s="24"/>
      <c r="M796" s="24"/>
      <c r="N796" s="24"/>
      <c r="O796" s="24"/>
      <c r="P796" s="24"/>
    </row>
    <row r="797" spans="1:16" ht="16.5" thickBot="1" x14ac:dyDescent="0.25">
      <c r="A797" s="24"/>
      <c r="B797" s="24"/>
      <c r="C797" s="191"/>
      <c r="D797" s="24"/>
      <c r="E797" s="196"/>
      <c r="F797" s="24"/>
      <c r="G797" s="197"/>
      <c r="H797" s="24"/>
      <c r="I797" s="24"/>
      <c r="J797" s="24"/>
      <c r="L797" s="24"/>
      <c r="M797" s="24"/>
      <c r="N797" s="24"/>
      <c r="O797" s="24"/>
      <c r="P797" s="24"/>
    </row>
    <row r="798" spans="1:16" ht="16.5" thickBot="1" x14ac:dyDescent="0.25">
      <c r="A798" s="24"/>
      <c r="B798" s="24"/>
      <c r="C798" s="191"/>
      <c r="D798" s="24"/>
      <c r="E798" s="196"/>
      <c r="F798" s="24"/>
      <c r="G798" s="197"/>
      <c r="H798" s="24"/>
      <c r="I798" s="24"/>
      <c r="J798" s="24"/>
      <c r="L798" s="24"/>
      <c r="M798" s="24"/>
      <c r="N798" s="24"/>
      <c r="O798" s="24"/>
      <c r="P798" s="24"/>
    </row>
    <row r="799" spans="1:16" ht="16.5" thickBot="1" x14ac:dyDescent="0.25">
      <c r="A799" s="24"/>
      <c r="B799" s="24"/>
      <c r="C799" s="191"/>
      <c r="D799" s="24"/>
      <c r="E799" s="196"/>
      <c r="F799" s="24"/>
      <c r="G799" s="197"/>
      <c r="H799" s="24"/>
      <c r="I799" s="24"/>
      <c r="J799" s="24"/>
      <c r="L799" s="24"/>
      <c r="M799" s="24"/>
      <c r="N799" s="24"/>
      <c r="O799" s="24"/>
      <c r="P799" s="24"/>
    </row>
    <row r="800" spans="1:16" ht="16.5" thickBot="1" x14ac:dyDescent="0.25">
      <c r="A800" s="24"/>
      <c r="B800" s="24"/>
      <c r="C800" s="191"/>
      <c r="D800" s="24"/>
      <c r="E800" s="196"/>
      <c r="F800" s="24"/>
      <c r="G800" s="197"/>
      <c r="H800" s="24"/>
      <c r="I800" s="24"/>
      <c r="J800" s="24"/>
      <c r="L800" s="24"/>
      <c r="M800" s="24"/>
      <c r="N800" s="24"/>
      <c r="O800" s="24"/>
      <c r="P800" s="24"/>
    </row>
    <row r="801" spans="1:16" ht="16.5" thickBot="1" x14ac:dyDescent="0.25">
      <c r="A801" s="24"/>
      <c r="B801" s="24"/>
      <c r="C801" s="191"/>
      <c r="D801" s="24"/>
      <c r="E801" s="196"/>
      <c r="F801" s="24"/>
      <c r="G801" s="197"/>
      <c r="H801" s="24"/>
      <c r="I801" s="24"/>
      <c r="J801" s="24"/>
      <c r="L801" s="24"/>
      <c r="M801" s="24"/>
      <c r="N801" s="24"/>
      <c r="O801" s="24"/>
      <c r="P801" s="24"/>
    </row>
    <row r="802" spans="1:16" ht="16.5" thickBot="1" x14ac:dyDescent="0.25">
      <c r="A802" s="24"/>
      <c r="B802" s="24"/>
      <c r="C802" s="191"/>
      <c r="D802" s="24"/>
      <c r="E802" s="196"/>
      <c r="F802" s="24"/>
      <c r="G802" s="197"/>
      <c r="H802" s="24"/>
      <c r="I802" s="24"/>
      <c r="J802" s="24"/>
      <c r="L802" s="24"/>
      <c r="M802" s="24"/>
      <c r="N802" s="24"/>
      <c r="O802" s="24"/>
      <c r="P802" s="24"/>
    </row>
    <row r="803" spans="1:16" ht="16.5" thickBot="1" x14ac:dyDescent="0.25">
      <c r="A803" s="24"/>
      <c r="B803" s="24"/>
      <c r="C803" s="191"/>
      <c r="D803" s="24"/>
      <c r="E803" s="196"/>
      <c r="F803" s="24"/>
      <c r="G803" s="197"/>
      <c r="H803" s="24"/>
      <c r="I803" s="24"/>
      <c r="J803" s="24"/>
      <c r="L803" s="24"/>
      <c r="M803" s="24"/>
      <c r="N803" s="24"/>
      <c r="O803" s="24"/>
      <c r="P803" s="24"/>
    </row>
    <row r="804" spans="1:16" ht="16.5" thickBot="1" x14ac:dyDescent="0.25">
      <c r="A804" s="24"/>
      <c r="B804" s="24"/>
      <c r="C804" s="191"/>
      <c r="D804" s="24"/>
      <c r="E804" s="196"/>
      <c r="F804" s="24"/>
      <c r="G804" s="197"/>
      <c r="H804" s="24"/>
      <c r="I804" s="24"/>
      <c r="J804" s="24"/>
      <c r="L804" s="24"/>
      <c r="M804" s="24"/>
      <c r="N804" s="24"/>
      <c r="O804" s="24"/>
      <c r="P804" s="24"/>
    </row>
    <row r="805" spans="1:16" ht="16.5" thickBot="1" x14ac:dyDescent="0.25">
      <c r="A805" s="24"/>
      <c r="B805" s="24"/>
      <c r="C805" s="191"/>
      <c r="D805" s="24"/>
      <c r="E805" s="196"/>
      <c r="F805" s="24"/>
      <c r="G805" s="197"/>
      <c r="H805" s="24"/>
      <c r="I805" s="24"/>
      <c r="J805" s="24"/>
      <c r="L805" s="24"/>
      <c r="M805" s="24"/>
      <c r="N805" s="24"/>
      <c r="O805" s="24"/>
      <c r="P805" s="24"/>
    </row>
    <row r="806" spans="1:16" ht="16.5" thickBot="1" x14ac:dyDescent="0.25">
      <c r="A806" s="24"/>
      <c r="B806" s="24"/>
      <c r="C806" s="191"/>
      <c r="D806" s="24"/>
      <c r="E806" s="196"/>
      <c r="F806" s="24"/>
      <c r="G806" s="197"/>
      <c r="H806" s="24"/>
      <c r="I806" s="24"/>
      <c r="J806" s="24"/>
      <c r="L806" s="24"/>
      <c r="M806" s="24"/>
      <c r="N806" s="24"/>
      <c r="O806" s="24"/>
      <c r="P806" s="24"/>
    </row>
    <row r="807" spans="1:16" ht="16.5" thickBot="1" x14ac:dyDescent="0.25">
      <c r="A807" s="24"/>
      <c r="B807" s="24"/>
      <c r="C807" s="191"/>
      <c r="D807" s="24"/>
      <c r="E807" s="196"/>
      <c r="F807" s="24"/>
      <c r="G807" s="197"/>
      <c r="H807" s="24"/>
      <c r="I807" s="24"/>
      <c r="J807" s="24"/>
      <c r="L807" s="24"/>
      <c r="M807" s="24"/>
      <c r="N807" s="24"/>
      <c r="O807" s="24"/>
      <c r="P807" s="24"/>
    </row>
    <row r="808" spans="1:16" ht="16.5" thickBot="1" x14ac:dyDescent="0.25">
      <c r="A808" s="24"/>
      <c r="B808" s="24"/>
      <c r="C808" s="191"/>
      <c r="D808" s="24"/>
      <c r="E808" s="196"/>
      <c r="F808" s="24"/>
      <c r="G808" s="197"/>
      <c r="H808" s="24"/>
      <c r="I808" s="24"/>
      <c r="J808" s="24"/>
      <c r="L808" s="24"/>
      <c r="M808" s="24"/>
      <c r="N808" s="24"/>
      <c r="O808" s="24"/>
      <c r="P808" s="24"/>
    </row>
    <row r="809" spans="1:16" ht="16.5" thickBot="1" x14ac:dyDescent="0.25">
      <c r="A809" s="24"/>
      <c r="B809" s="24"/>
      <c r="C809" s="191"/>
      <c r="D809" s="24"/>
      <c r="E809" s="196"/>
      <c r="F809" s="24"/>
      <c r="G809" s="197"/>
      <c r="H809" s="24"/>
      <c r="I809" s="24"/>
      <c r="J809" s="24"/>
      <c r="L809" s="24"/>
      <c r="M809" s="24"/>
      <c r="N809" s="24"/>
      <c r="O809" s="24"/>
      <c r="P809" s="24"/>
    </row>
    <row r="810" spans="1:16" ht="16.5" thickBot="1" x14ac:dyDescent="0.25">
      <c r="A810" s="24"/>
      <c r="B810" s="24"/>
      <c r="C810" s="191"/>
      <c r="D810" s="24"/>
      <c r="E810" s="196"/>
      <c r="F810" s="24"/>
      <c r="G810" s="197"/>
      <c r="H810" s="24"/>
      <c r="I810" s="24"/>
      <c r="J810" s="24"/>
      <c r="L810" s="24"/>
      <c r="M810" s="24"/>
      <c r="N810" s="24"/>
      <c r="O810" s="24"/>
      <c r="P810" s="24"/>
    </row>
    <row r="811" spans="1:16" ht="16.5" thickBot="1" x14ac:dyDescent="0.25">
      <c r="A811" s="24"/>
      <c r="B811" s="24"/>
      <c r="C811" s="191"/>
      <c r="D811" s="24"/>
      <c r="E811" s="196"/>
      <c r="F811" s="24"/>
      <c r="G811" s="197"/>
      <c r="H811" s="24"/>
      <c r="I811" s="24"/>
      <c r="J811" s="24"/>
      <c r="L811" s="24"/>
      <c r="M811" s="24"/>
      <c r="N811" s="24"/>
      <c r="O811" s="24"/>
      <c r="P811" s="24"/>
    </row>
    <row r="812" spans="1:16" ht="16.5" thickBot="1" x14ac:dyDescent="0.25">
      <c r="A812" s="24"/>
      <c r="B812" s="24"/>
      <c r="C812" s="191"/>
      <c r="D812" s="24"/>
      <c r="E812" s="196"/>
      <c r="F812" s="24"/>
      <c r="G812" s="197"/>
      <c r="H812" s="24"/>
      <c r="I812" s="24"/>
      <c r="J812" s="24"/>
      <c r="L812" s="24"/>
      <c r="M812" s="24"/>
      <c r="N812" s="24"/>
      <c r="O812" s="24"/>
      <c r="P812" s="24"/>
    </row>
    <row r="813" spans="1:16" ht="16.5" thickBot="1" x14ac:dyDescent="0.25">
      <c r="A813" s="24"/>
      <c r="B813" s="24"/>
      <c r="C813" s="191"/>
      <c r="D813" s="24"/>
      <c r="E813" s="196"/>
      <c r="F813" s="24"/>
      <c r="G813" s="197"/>
      <c r="H813" s="24"/>
      <c r="I813" s="24"/>
      <c r="J813" s="24"/>
      <c r="L813" s="24"/>
      <c r="M813" s="24"/>
      <c r="N813" s="24"/>
      <c r="O813" s="24"/>
      <c r="P813" s="24"/>
    </row>
    <row r="814" spans="1:16" ht="16.5" thickBot="1" x14ac:dyDescent="0.25">
      <c r="A814" s="24"/>
      <c r="B814" s="24"/>
      <c r="C814" s="191"/>
      <c r="D814" s="24"/>
      <c r="E814" s="196"/>
      <c r="F814" s="24"/>
      <c r="G814" s="197"/>
      <c r="H814" s="24"/>
      <c r="I814" s="24"/>
      <c r="J814" s="24"/>
      <c r="L814" s="24"/>
      <c r="M814" s="24"/>
      <c r="N814" s="24"/>
      <c r="O814" s="24"/>
      <c r="P814" s="24"/>
    </row>
    <row r="815" spans="1:16" ht="16.5" thickBot="1" x14ac:dyDescent="0.25">
      <c r="A815" s="24"/>
      <c r="B815" s="24"/>
      <c r="C815" s="191"/>
      <c r="D815" s="24"/>
      <c r="E815" s="196"/>
      <c r="F815" s="24"/>
      <c r="G815" s="197"/>
      <c r="H815" s="24"/>
      <c r="I815" s="24"/>
      <c r="J815" s="24"/>
      <c r="L815" s="24"/>
      <c r="M815" s="24"/>
      <c r="N815" s="24"/>
      <c r="O815" s="24"/>
      <c r="P815" s="24"/>
    </row>
    <row r="816" spans="1:16" ht="16.5" thickBot="1" x14ac:dyDescent="0.25">
      <c r="A816" s="24"/>
      <c r="B816" s="24"/>
      <c r="C816" s="191"/>
      <c r="D816" s="24"/>
      <c r="E816" s="196"/>
      <c r="F816" s="24"/>
      <c r="G816" s="197"/>
      <c r="H816" s="24"/>
      <c r="I816" s="24"/>
      <c r="J816" s="24"/>
      <c r="L816" s="24"/>
      <c r="M816" s="24"/>
      <c r="N816" s="24"/>
      <c r="O816" s="24"/>
      <c r="P816" s="24"/>
    </row>
    <row r="817" spans="1:16" ht="16.5" thickBot="1" x14ac:dyDescent="0.25">
      <c r="A817" s="24"/>
      <c r="B817" s="24"/>
      <c r="C817" s="191"/>
      <c r="D817" s="24"/>
      <c r="E817" s="196"/>
      <c r="F817" s="24"/>
      <c r="G817" s="197"/>
      <c r="H817" s="24"/>
      <c r="I817" s="24"/>
      <c r="J817" s="24"/>
      <c r="L817" s="24"/>
      <c r="M817" s="24"/>
      <c r="N817" s="24"/>
      <c r="O817" s="24"/>
      <c r="P817" s="24"/>
    </row>
    <row r="818" spans="1:16" ht="16.5" thickBot="1" x14ac:dyDescent="0.25">
      <c r="A818" s="24"/>
      <c r="B818" s="24"/>
      <c r="C818" s="191"/>
      <c r="D818" s="24"/>
      <c r="E818" s="196"/>
      <c r="F818" s="24"/>
      <c r="G818" s="197"/>
      <c r="H818" s="24"/>
      <c r="I818" s="24"/>
      <c r="J818" s="24"/>
      <c r="L818" s="24"/>
      <c r="M818" s="24"/>
      <c r="N818" s="24"/>
      <c r="O818" s="24"/>
      <c r="P818" s="24"/>
    </row>
    <row r="819" spans="1:16" ht="16.5" thickBot="1" x14ac:dyDescent="0.25">
      <c r="A819" s="24"/>
      <c r="B819" s="24"/>
      <c r="C819" s="191"/>
      <c r="D819" s="24"/>
      <c r="E819" s="196"/>
      <c r="F819" s="24"/>
      <c r="G819" s="197"/>
      <c r="H819" s="24"/>
      <c r="I819" s="24"/>
      <c r="J819" s="24"/>
      <c r="L819" s="24"/>
      <c r="M819" s="24"/>
      <c r="N819" s="24"/>
      <c r="O819" s="24"/>
      <c r="P819" s="24"/>
    </row>
    <row r="820" spans="1:16" ht="16.5" thickBot="1" x14ac:dyDescent="0.25">
      <c r="A820" s="24"/>
      <c r="B820" s="24"/>
      <c r="C820" s="191"/>
      <c r="D820" s="24"/>
      <c r="E820" s="196"/>
      <c r="F820" s="24"/>
      <c r="G820" s="197"/>
      <c r="H820" s="24"/>
      <c r="I820" s="24"/>
      <c r="J820" s="24"/>
      <c r="L820" s="24"/>
      <c r="M820" s="24"/>
      <c r="N820" s="24"/>
      <c r="O820" s="24"/>
      <c r="P820" s="24"/>
    </row>
    <row r="821" spans="1:16" ht="16.5" thickBot="1" x14ac:dyDescent="0.25">
      <c r="A821" s="24"/>
      <c r="B821" s="24"/>
      <c r="C821" s="191"/>
      <c r="D821" s="24"/>
      <c r="E821" s="196"/>
      <c r="F821" s="24"/>
      <c r="G821" s="197"/>
      <c r="H821" s="24"/>
      <c r="I821" s="24"/>
      <c r="J821" s="24"/>
      <c r="L821" s="24"/>
      <c r="M821" s="24"/>
      <c r="N821" s="24"/>
      <c r="O821" s="24"/>
      <c r="P821" s="24"/>
    </row>
    <row r="822" spans="1:16" ht="16.5" thickBot="1" x14ac:dyDescent="0.25">
      <c r="A822" s="24"/>
      <c r="B822" s="24"/>
      <c r="C822" s="191"/>
      <c r="D822" s="24"/>
      <c r="E822" s="196"/>
      <c r="F822" s="24"/>
      <c r="G822" s="197"/>
      <c r="H822" s="24"/>
      <c r="I822" s="24"/>
      <c r="J822" s="24"/>
      <c r="L822" s="24"/>
      <c r="M822" s="24"/>
      <c r="N822" s="24"/>
      <c r="O822" s="24"/>
      <c r="P822" s="24"/>
    </row>
    <row r="823" spans="1:16" ht="16.5" thickBot="1" x14ac:dyDescent="0.25">
      <c r="A823" s="24"/>
      <c r="B823" s="24"/>
      <c r="C823" s="191"/>
      <c r="D823" s="24"/>
      <c r="E823" s="196"/>
      <c r="F823" s="24"/>
      <c r="G823" s="197"/>
      <c r="H823" s="24"/>
      <c r="I823" s="24"/>
      <c r="J823" s="24"/>
      <c r="L823" s="24"/>
      <c r="M823" s="24"/>
      <c r="N823" s="24"/>
      <c r="O823" s="24"/>
      <c r="P823" s="24"/>
    </row>
    <row r="824" spans="1:16" ht="16.5" thickBot="1" x14ac:dyDescent="0.25">
      <c r="A824" s="24"/>
      <c r="B824" s="24"/>
      <c r="C824" s="191"/>
      <c r="D824" s="24"/>
      <c r="E824" s="196"/>
      <c r="F824" s="24"/>
      <c r="G824" s="197"/>
      <c r="H824" s="24"/>
      <c r="I824" s="24"/>
      <c r="J824" s="24"/>
      <c r="L824" s="24"/>
      <c r="M824" s="24"/>
      <c r="N824" s="24"/>
      <c r="O824" s="24"/>
      <c r="P824" s="24"/>
    </row>
    <row r="825" spans="1:16" ht="16.5" thickBot="1" x14ac:dyDescent="0.25">
      <c r="A825" s="24"/>
      <c r="B825" s="24"/>
      <c r="C825" s="191"/>
      <c r="D825" s="24"/>
      <c r="E825" s="196"/>
      <c r="F825" s="24"/>
      <c r="G825" s="197"/>
      <c r="H825" s="24"/>
      <c r="I825" s="24"/>
      <c r="J825" s="24"/>
      <c r="L825" s="24"/>
      <c r="M825" s="24"/>
      <c r="N825" s="24"/>
      <c r="O825" s="24"/>
      <c r="P825" s="24"/>
    </row>
    <row r="826" spans="1:16" ht="16.5" thickBot="1" x14ac:dyDescent="0.25">
      <c r="A826" s="24"/>
      <c r="B826" s="24"/>
      <c r="C826" s="191"/>
      <c r="D826" s="24"/>
      <c r="E826" s="196"/>
      <c r="F826" s="24"/>
      <c r="G826" s="197"/>
      <c r="H826" s="24"/>
      <c r="I826" s="24"/>
      <c r="J826" s="24"/>
      <c r="L826" s="24"/>
      <c r="M826" s="24"/>
      <c r="N826" s="24"/>
      <c r="O826" s="24"/>
      <c r="P826" s="24"/>
    </row>
    <row r="827" spans="1:16" ht="16.5" thickBot="1" x14ac:dyDescent="0.25">
      <c r="A827" s="24"/>
      <c r="B827" s="24"/>
      <c r="C827" s="191"/>
      <c r="D827" s="24"/>
      <c r="E827" s="196"/>
      <c r="F827" s="24"/>
      <c r="G827" s="197"/>
      <c r="H827" s="24"/>
      <c r="I827" s="24"/>
      <c r="J827" s="24"/>
      <c r="L827" s="24"/>
      <c r="M827" s="24"/>
      <c r="N827" s="24"/>
      <c r="O827" s="24"/>
      <c r="P827" s="24"/>
    </row>
    <row r="828" spans="1:16" ht="16.5" thickBot="1" x14ac:dyDescent="0.25">
      <c r="A828" s="24"/>
      <c r="B828" s="24"/>
      <c r="C828" s="191"/>
      <c r="D828" s="24"/>
      <c r="E828" s="196"/>
      <c r="F828" s="24"/>
      <c r="G828" s="197"/>
      <c r="H828" s="24"/>
      <c r="I828" s="24"/>
      <c r="J828" s="24"/>
      <c r="L828" s="24"/>
      <c r="M828" s="24"/>
      <c r="N828" s="24"/>
      <c r="O828" s="24"/>
      <c r="P828" s="24"/>
    </row>
    <row r="829" spans="1:16" ht="16.5" thickBot="1" x14ac:dyDescent="0.25">
      <c r="A829" s="24"/>
      <c r="B829" s="24"/>
      <c r="C829" s="191"/>
      <c r="D829" s="24"/>
      <c r="E829" s="196"/>
      <c r="F829" s="24"/>
      <c r="G829" s="197"/>
      <c r="H829" s="24"/>
      <c r="I829" s="24"/>
      <c r="J829" s="24"/>
      <c r="L829" s="24"/>
      <c r="M829" s="24"/>
      <c r="N829" s="24"/>
      <c r="O829" s="24"/>
      <c r="P829" s="24"/>
    </row>
    <row r="830" spans="1:16" ht="16.5" thickBot="1" x14ac:dyDescent="0.25">
      <c r="A830" s="24"/>
      <c r="B830" s="24"/>
      <c r="C830" s="191"/>
      <c r="D830" s="24"/>
      <c r="E830" s="196"/>
      <c r="F830" s="24"/>
      <c r="G830" s="197"/>
      <c r="H830" s="24"/>
      <c r="I830" s="24"/>
      <c r="J830" s="24"/>
      <c r="L830" s="24"/>
      <c r="M830" s="24"/>
      <c r="N830" s="24"/>
      <c r="O830" s="24"/>
      <c r="P830" s="24"/>
    </row>
    <row r="831" spans="1:16" ht="16.5" thickBot="1" x14ac:dyDescent="0.25">
      <c r="A831" s="24"/>
      <c r="B831" s="24"/>
      <c r="C831" s="191"/>
      <c r="D831" s="24"/>
      <c r="E831" s="196"/>
      <c r="F831" s="24"/>
      <c r="G831" s="197"/>
      <c r="H831" s="24"/>
      <c r="I831" s="24"/>
      <c r="J831" s="24"/>
      <c r="L831" s="24"/>
      <c r="M831" s="24"/>
      <c r="N831" s="24"/>
      <c r="O831" s="24"/>
      <c r="P831" s="24"/>
    </row>
    <row r="832" spans="1:16" ht="16.5" thickBot="1" x14ac:dyDescent="0.25">
      <c r="A832" s="24"/>
      <c r="B832" s="24"/>
      <c r="C832" s="191"/>
      <c r="D832" s="24"/>
      <c r="E832" s="196"/>
      <c r="F832" s="24"/>
      <c r="G832" s="197"/>
      <c r="H832" s="24"/>
      <c r="I832" s="24"/>
      <c r="J832" s="24"/>
      <c r="L832" s="24"/>
      <c r="M832" s="24"/>
      <c r="N832" s="24"/>
      <c r="O832" s="24"/>
      <c r="P832" s="24"/>
    </row>
    <row r="833" spans="1:16" ht="16.5" thickBot="1" x14ac:dyDescent="0.25">
      <c r="A833" s="24"/>
      <c r="B833" s="24"/>
      <c r="C833" s="191"/>
      <c r="D833" s="24"/>
      <c r="E833" s="196"/>
      <c r="F833" s="24"/>
      <c r="G833" s="197"/>
      <c r="H833" s="24"/>
      <c r="I833" s="24"/>
      <c r="J833" s="24"/>
      <c r="L833" s="24"/>
      <c r="M833" s="24"/>
      <c r="N833" s="24"/>
      <c r="O833" s="24"/>
      <c r="P833" s="24"/>
    </row>
    <row r="834" spans="1:16" ht="16.5" thickBot="1" x14ac:dyDescent="0.25">
      <c r="A834" s="24"/>
      <c r="B834" s="24"/>
      <c r="C834" s="191"/>
      <c r="D834" s="24"/>
      <c r="E834" s="196"/>
      <c r="F834" s="24"/>
      <c r="G834" s="197"/>
      <c r="H834" s="24"/>
      <c r="I834" s="24"/>
      <c r="J834" s="24"/>
      <c r="L834" s="24"/>
      <c r="M834" s="24"/>
      <c r="N834" s="24"/>
      <c r="O834" s="24"/>
      <c r="P834" s="24"/>
    </row>
    <row r="835" spans="1:16" ht="16.5" thickBot="1" x14ac:dyDescent="0.25">
      <c r="A835" s="24"/>
      <c r="B835" s="24"/>
      <c r="C835" s="191"/>
      <c r="D835" s="24"/>
      <c r="E835" s="196"/>
      <c r="F835" s="24"/>
      <c r="G835" s="197"/>
      <c r="H835" s="24"/>
      <c r="I835" s="24"/>
      <c r="J835" s="24"/>
      <c r="L835" s="24"/>
      <c r="M835" s="24"/>
      <c r="N835" s="24"/>
      <c r="O835" s="24"/>
      <c r="P835" s="24"/>
    </row>
    <row r="836" spans="1:16" ht="16.5" thickBot="1" x14ac:dyDescent="0.25">
      <c r="A836" s="24"/>
      <c r="B836" s="24"/>
      <c r="C836" s="191"/>
      <c r="D836" s="24"/>
      <c r="E836" s="196"/>
      <c r="F836" s="24"/>
      <c r="G836" s="197"/>
      <c r="H836" s="24"/>
      <c r="I836" s="24"/>
      <c r="J836" s="24"/>
      <c r="L836" s="24"/>
      <c r="M836" s="24"/>
      <c r="N836" s="24"/>
      <c r="O836" s="24"/>
      <c r="P836" s="24"/>
    </row>
    <row r="837" spans="1:16" ht="16.5" thickBot="1" x14ac:dyDescent="0.25">
      <c r="A837" s="24"/>
      <c r="B837" s="24"/>
      <c r="C837" s="191"/>
      <c r="D837" s="24"/>
      <c r="E837" s="196"/>
      <c r="F837" s="24"/>
      <c r="G837" s="197"/>
      <c r="H837" s="24"/>
      <c r="I837" s="24"/>
      <c r="J837" s="24"/>
      <c r="L837" s="24"/>
      <c r="M837" s="24"/>
      <c r="N837" s="24"/>
      <c r="O837" s="24"/>
      <c r="P837" s="24"/>
    </row>
    <row r="838" spans="1:16" ht="16.5" thickBot="1" x14ac:dyDescent="0.25">
      <c r="A838" s="24"/>
      <c r="B838" s="24"/>
      <c r="C838" s="191"/>
      <c r="D838" s="24"/>
      <c r="E838" s="196"/>
      <c r="F838" s="24"/>
      <c r="G838" s="197"/>
      <c r="H838" s="24"/>
      <c r="I838" s="24"/>
      <c r="J838" s="24"/>
      <c r="L838" s="24"/>
      <c r="M838" s="24"/>
      <c r="N838" s="24"/>
      <c r="O838" s="24"/>
      <c r="P838" s="24"/>
    </row>
    <row r="839" spans="1:16" ht="16.5" thickBot="1" x14ac:dyDescent="0.25">
      <c r="A839" s="24"/>
      <c r="B839" s="24"/>
      <c r="C839" s="191"/>
      <c r="D839" s="24"/>
      <c r="E839" s="196"/>
      <c r="F839" s="24"/>
      <c r="G839" s="197"/>
      <c r="H839" s="24"/>
      <c r="I839" s="24"/>
      <c r="J839" s="24"/>
      <c r="L839" s="24"/>
      <c r="M839" s="24"/>
      <c r="N839" s="24"/>
      <c r="O839" s="24"/>
      <c r="P839" s="24"/>
    </row>
    <row r="840" spans="1:16" ht="16.5" thickBot="1" x14ac:dyDescent="0.25">
      <c r="A840" s="24"/>
      <c r="B840" s="24"/>
      <c r="C840" s="191"/>
      <c r="D840" s="24"/>
      <c r="E840" s="196"/>
      <c r="F840" s="24"/>
      <c r="G840" s="197"/>
      <c r="H840" s="24"/>
      <c r="I840" s="24"/>
      <c r="J840" s="24"/>
      <c r="L840" s="24"/>
      <c r="M840" s="24"/>
      <c r="N840" s="24"/>
      <c r="O840" s="24"/>
      <c r="P840" s="24"/>
    </row>
    <row r="841" spans="1:16" ht="16.5" thickBot="1" x14ac:dyDescent="0.25">
      <c r="A841" s="24"/>
      <c r="B841" s="24"/>
      <c r="C841" s="191"/>
      <c r="D841" s="24"/>
      <c r="E841" s="196"/>
      <c r="F841" s="24"/>
      <c r="G841" s="197"/>
      <c r="H841" s="24"/>
      <c r="I841" s="24"/>
      <c r="J841" s="24"/>
      <c r="L841" s="24"/>
      <c r="M841" s="24"/>
      <c r="N841" s="24"/>
      <c r="O841" s="24"/>
      <c r="P841" s="24"/>
    </row>
    <row r="842" spans="1:16" ht="16.5" thickBot="1" x14ac:dyDescent="0.25">
      <c r="A842" s="24"/>
      <c r="B842" s="24"/>
      <c r="C842" s="191"/>
      <c r="D842" s="24"/>
      <c r="E842" s="196"/>
      <c r="F842" s="24"/>
      <c r="G842" s="197"/>
      <c r="H842" s="24"/>
      <c r="I842" s="24"/>
      <c r="J842" s="24"/>
      <c r="L842" s="24"/>
      <c r="M842" s="24"/>
      <c r="N842" s="24"/>
      <c r="O842" s="24"/>
      <c r="P842" s="24"/>
    </row>
    <row r="843" spans="1:16" ht="16.5" thickBot="1" x14ac:dyDescent="0.25">
      <c r="A843" s="24"/>
      <c r="B843" s="24"/>
      <c r="C843" s="191"/>
      <c r="D843" s="24"/>
      <c r="E843" s="196"/>
      <c r="F843" s="24"/>
      <c r="G843" s="197"/>
      <c r="H843" s="24"/>
      <c r="I843" s="24"/>
      <c r="J843" s="24"/>
      <c r="L843" s="24"/>
      <c r="M843" s="24"/>
      <c r="N843" s="24"/>
      <c r="O843" s="24"/>
      <c r="P843" s="24"/>
    </row>
    <row r="844" spans="1:16" ht="16.5" thickBot="1" x14ac:dyDescent="0.25">
      <c r="A844" s="24"/>
      <c r="B844" s="24"/>
      <c r="C844" s="191"/>
      <c r="D844" s="24"/>
      <c r="E844" s="196"/>
      <c r="F844" s="24"/>
      <c r="G844" s="197"/>
      <c r="H844" s="24"/>
      <c r="I844" s="24"/>
      <c r="J844" s="24"/>
      <c r="L844" s="24"/>
      <c r="M844" s="24"/>
      <c r="N844" s="24"/>
      <c r="O844" s="24"/>
      <c r="P844" s="24"/>
    </row>
    <row r="845" spans="1:16" ht="16.5" thickBot="1" x14ac:dyDescent="0.25">
      <c r="A845" s="24"/>
      <c r="B845" s="24"/>
      <c r="C845" s="191"/>
      <c r="D845" s="24"/>
      <c r="E845" s="196"/>
      <c r="F845" s="24"/>
      <c r="G845" s="197"/>
      <c r="H845" s="24"/>
      <c r="I845" s="24"/>
      <c r="J845" s="24"/>
      <c r="L845" s="24"/>
      <c r="M845" s="24"/>
      <c r="N845" s="24"/>
      <c r="O845" s="24"/>
      <c r="P845" s="24"/>
    </row>
    <row r="846" spans="1:16" ht="16.5" thickBot="1" x14ac:dyDescent="0.25">
      <c r="A846" s="24"/>
      <c r="B846" s="24"/>
      <c r="C846" s="191"/>
      <c r="D846" s="24"/>
      <c r="E846" s="196"/>
      <c r="F846" s="24"/>
      <c r="G846" s="197"/>
      <c r="H846" s="24"/>
      <c r="I846" s="24"/>
      <c r="J846" s="24"/>
      <c r="L846" s="24"/>
      <c r="M846" s="24"/>
      <c r="N846" s="24"/>
      <c r="O846" s="24"/>
      <c r="P846" s="24"/>
    </row>
    <row r="847" spans="1:16" ht="16.5" thickBot="1" x14ac:dyDescent="0.25">
      <c r="A847" s="24"/>
      <c r="B847" s="24"/>
      <c r="C847" s="191"/>
      <c r="D847" s="24"/>
      <c r="E847" s="196"/>
      <c r="F847" s="24"/>
      <c r="G847" s="197"/>
      <c r="H847" s="24"/>
      <c r="I847" s="24"/>
      <c r="J847" s="24"/>
      <c r="L847" s="24"/>
      <c r="M847" s="24"/>
      <c r="N847" s="24"/>
      <c r="O847" s="24"/>
      <c r="P847" s="24"/>
    </row>
    <row r="848" spans="1:16" ht="16.5" thickBot="1" x14ac:dyDescent="0.25">
      <c r="A848" s="24"/>
      <c r="B848" s="24"/>
      <c r="C848" s="191"/>
      <c r="D848" s="24"/>
      <c r="E848" s="196"/>
      <c r="F848" s="24"/>
      <c r="G848" s="197"/>
      <c r="H848" s="24"/>
      <c r="I848" s="24"/>
      <c r="J848" s="24"/>
      <c r="L848" s="24"/>
      <c r="M848" s="24"/>
      <c r="N848" s="24"/>
      <c r="O848" s="24"/>
      <c r="P848" s="24"/>
    </row>
    <row r="849" spans="1:16" ht="16.5" thickBot="1" x14ac:dyDescent="0.25">
      <c r="A849" s="24"/>
      <c r="B849" s="24"/>
      <c r="C849" s="191"/>
      <c r="D849" s="24"/>
      <c r="E849" s="196"/>
      <c r="F849" s="24"/>
      <c r="G849" s="197"/>
      <c r="H849" s="24"/>
      <c r="I849" s="24"/>
      <c r="J849" s="24"/>
      <c r="L849" s="24"/>
      <c r="M849" s="24"/>
      <c r="N849" s="24"/>
      <c r="O849" s="24"/>
      <c r="P849" s="24"/>
    </row>
    <row r="850" spans="1:16" ht="16.5" thickBot="1" x14ac:dyDescent="0.25">
      <c r="A850" s="24"/>
      <c r="B850" s="24"/>
      <c r="C850" s="191"/>
      <c r="D850" s="24"/>
      <c r="E850" s="196"/>
      <c r="F850" s="24"/>
      <c r="G850" s="197"/>
      <c r="H850" s="24"/>
      <c r="I850" s="24"/>
      <c r="J850" s="24"/>
      <c r="L850" s="24"/>
      <c r="M850" s="24"/>
      <c r="N850" s="24"/>
      <c r="O850" s="24"/>
      <c r="P850" s="24"/>
    </row>
    <row r="851" spans="1:16" ht="16.5" thickBot="1" x14ac:dyDescent="0.25">
      <c r="A851" s="24"/>
      <c r="B851" s="24"/>
      <c r="C851" s="191"/>
      <c r="D851" s="24"/>
      <c r="E851" s="196"/>
      <c r="F851" s="24"/>
      <c r="G851" s="197"/>
      <c r="H851" s="24"/>
      <c r="I851" s="24"/>
      <c r="J851" s="24"/>
      <c r="L851" s="24"/>
      <c r="M851" s="24"/>
      <c r="N851" s="24"/>
      <c r="O851" s="24"/>
      <c r="P851" s="24"/>
    </row>
    <row r="852" spans="1:16" ht="16.5" thickBot="1" x14ac:dyDescent="0.25">
      <c r="A852" s="24"/>
      <c r="B852" s="24"/>
      <c r="C852" s="191"/>
      <c r="D852" s="24"/>
      <c r="E852" s="196"/>
      <c r="F852" s="24"/>
      <c r="G852" s="197"/>
      <c r="H852" s="24"/>
      <c r="I852" s="24"/>
      <c r="J852" s="24"/>
      <c r="L852" s="24"/>
      <c r="M852" s="24"/>
      <c r="N852" s="24"/>
      <c r="O852" s="24"/>
      <c r="P852" s="24"/>
    </row>
    <row r="853" spans="1:16" ht="16.5" thickBot="1" x14ac:dyDescent="0.25">
      <c r="A853" s="24"/>
      <c r="B853" s="24"/>
      <c r="C853" s="191"/>
      <c r="D853" s="24"/>
      <c r="E853" s="196"/>
      <c r="F853" s="24"/>
      <c r="G853" s="197"/>
      <c r="H853" s="24"/>
      <c r="I853" s="24"/>
      <c r="J853" s="24"/>
      <c r="L853" s="24"/>
      <c r="M853" s="24"/>
      <c r="N853" s="24"/>
      <c r="O853" s="24"/>
      <c r="P853" s="24"/>
    </row>
    <row r="854" spans="1:16" ht="16.5" thickBot="1" x14ac:dyDescent="0.25">
      <c r="A854" s="24"/>
      <c r="B854" s="24"/>
      <c r="C854" s="191"/>
      <c r="D854" s="24"/>
      <c r="E854" s="196"/>
      <c r="F854" s="24"/>
      <c r="G854" s="197"/>
      <c r="H854" s="24"/>
      <c r="I854" s="24"/>
      <c r="J854" s="24"/>
      <c r="L854" s="24"/>
      <c r="M854" s="24"/>
      <c r="N854" s="24"/>
      <c r="O854" s="24"/>
      <c r="P854" s="24"/>
    </row>
    <row r="855" spans="1:16" ht="16.5" thickBot="1" x14ac:dyDescent="0.25">
      <c r="A855" s="24"/>
      <c r="B855" s="24"/>
      <c r="C855" s="191"/>
      <c r="D855" s="24"/>
      <c r="E855" s="196"/>
      <c r="F855" s="24"/>
      <c r="G855" s="197"/>
      <c r="H855" s="24"/>
      <c r="I855" s="24"/>
      <c r="J855" s="24"/>
      <c r="L855" s="24"/>
      <c r="M855" s="24"/>
      <c r="N855" s="24"/>
      <c r="O855" s="24"/>
      <c r="P855" s="24"/>
    </row>
    <row r="856" spans="1:16" ht="16.5" thickBot="1" x14ac:dyDescent="0.25">
      <c r="A856" s="24"/>
      <c r="B856" s="24"/>
      <c r="C856" s="191"/>
      <c r="D856" s="24"/>
      <c r="E856" s="196"/>
      <c r="F856" s="24"/>
      <c r="G856" s="197"/>
      <c r="H856" s="24"/>
      <c r="I856" s="24"/>
      <c r="J856" s="24"/>
      <c r="L856" s="24"/>
      <c r="M856" s="24"/>
      <c r="N856" s="24"/>
      <c r="O856" s="24"/>
      <c r="P856" s="24"/>
    </row>
    <row r="857" spans="1:16" ht="16.5" thickBot="1" x14ac:dyDescent="0.25">
      <c r="A857" s="24"/>
      <c r="B857" s="24"/>
      <c r="C857" s="191"/>
      <c r="D857" s="24"/>
      <c r="E857" s="196"/>
      <c r="F857" s="24"/>
      <c r="G857" s="197"/>
      <c r="H857" s="24"/>
      <c r="I857" s="24"/>
      <c r="J857" s="24"/>
      <c r="L857" s="24"/>
      <c r="M857" s="24"/>
      <c r="N857" s="24"/>
      <c r="O857" s="24"/>
      <c r="P857" s="24"/>
    </row>
    <row r="858" spans="1:16" ht="16.5" thickBot="1" x14ac:dyDescent="0.25">
      <c r="A858" s="24"/>
      <c r="B858" s="24"/>
      <c r="C858" s="191"/>
      <c r="D858" s="24"/>
      <c r="E858" s="196"/>
      <c r="F858" s="24"/>
      <c r="G858" s="197"/>
      <c r="H858" s="24"/>
      <c r="I858" s="24"/>
      <c r="J858" s="24"/>
      <c r="L858" s="24"/>
      <c r="M858" s="24"/>
      <c r="N858" s="24"/>
      <c r="O858" s="24"/>
      <c r="P858" s="24"/>
    </row>
    <row r="859" spans="1:16" ht="16.5" thickBot="1" x14ac:dyDescent="0.25">
      <c r="A859" s="24"/>
      <c r="B859" s="24"/>
      <c r="C859" s="191"/>
      <c r="D859" s="24"/>
      <c r="E859" s="196"/>
      <c r="F859" s="24"/>
      <c r="G859" s="197"/>
      <c r="H859" s="24"/>
      <c r="I859" s="24"/>
      <c r="J859" s="24"/>
      <c r="L859" s="24"/>
      <c r="M859" s="24"/>
      <c r="N859" s="24"/>
      <c r="O859" s="24"/>
      <c r="P859" s="24"/>
    </row>
    <row r="860" spans="1:16" ht="16.5" thickBot="1" x14ac:dyDescent="0.25">
      <c r="A860" s="24"/>
      <c r="B860" s="24"/>
      <c r="C860" s="191"/>
      <c r="D860" s="24"/>
      <c r="E860" s="196"/>
      <c r="F860" s="24"/>
      <c r="G860" s="197"/>
      <c r="H860" s="24"/>
      <c r="I860" s="24"/>
      <c r="J860" s="24"/>
      <c r="L860" s="24"/>
      <c r="M860" s="24"/>
      <c r="N860" s="24"/>
      <c r="O860" s="24"/>
      <c r="P860" s="24"/>
    </row>
    <row r="861" spans="1:16" ht="16.5" thickBot="1" x14ac:dyDescent="0.25">
      <c r="A861" s="24"/>
      <c r="B861" s="24"/>
      <c r="C861" s="191"/>
      <c r="D861" s="24"/>
      <c r="E861" s="196"/>
      <c r="F861" s="24"/>
      <c r="G861" s="197"/>
      <c r="H861" s="24"/>
      <c r="I861" s="24"/>
      <c r="J861" s="24"/>
      <c r="L861" s="24"/>
      <c r="M861" s="24"/>
      <c r="N861" s="24"/>
      <c r="O861" s="24"/>
      <c r="P861" s="24"/>
    </row>
    <row r="862" spans="1:16" ht="16.5" thickBot="1" x14ac:dyDescent="0.25">
      <c r="A862" s="24"/>
      <c r="B862" s="24"/>
      <c r="C862" s="191"/>
      <c r="D862" s="24"/>
      <c r="E862" s="196"/>
      <c r="F862" s="24"/>
      <c r="G862" s="197"/>
      <c r="H862" s="24"/>
      <c r="I862" s="24"/>
      <c r="J862" s="24"/>
      <c r="L862" s="24"/>
      <c r="M862" s="24"/>
      <c r="N862" s="24"/>
      <c r="O862" s="24"/>
      <c r="P862" s="24"/>
    </row>
    <row r="863" spans="1:16" ht="16.5" thickBot="1" x14ac:dyDescent="0.25">
      <c r="A863" s="24"/>
      <c r="B863" s="24"/>
      <c r="C863" s="191"/>
      <c r="D863" s="24"/>
      <c r="E863" s="196"/>
      <c r="F863" s="24"/>
      <c r="G863" s="197"/>
      <c r="H863" s="24"/>
      <c r="I863" s="24"/>
      <c r="J863" s="24"/>
      <c r="L863" s="24"/>
      <c r="M863" s="24"/>
      <c r="N863" s="24"/>
      <c r="O863" s="24"/>
      <c r="P863" s="24"/>
    </row>
    <row r="864" spans="1:16" ht="16.5" thickBot="1" x14ac:dyDescent="0.25">
      <c r="A864" s="24"/>
      <c r="B864" s="24"/>
      <c r="C864" s="191"/>
      <c r="D864" s="24"/>
      <c r="E864" s="196"/>
      <c r="F864" s="24"/>
      <c r="G864" s="197"/>
      <c r="H864" s="24"/>
      <c r="I864" s="24"/>
      <c r="J864" s="24"/>
      <c r="L864" s="24"/>
      <c r="M864" s="24"/>
      <c r="N864" s="24"/>
      <c r="O864" s="24"/>
      <c r="P864" s="24"/>
    </row>
    <row r="865" spans="1:16" ht="16.5" thickBot="1" x14ac:dyDescent="0.25">
      <c r="A865" s="24"/>
      <c r="B865" s="24"/>
      <c r="C865" s="191"/>
      <c r="D865" s="24"/>
      <c r="E865" s="196"/>
      <c r="F865" s="24"/>
      <c r="G865" s="197"/>
      <c r="H865" s="24"/>
      <c r="I865" s="24"/>
      <c r="J865" s="24"/>
      <c r="L865" s="24"/>
      <c r="M865" s="24"/>
      <c r="N865" s="24"/>
      <c r="O865" s="24"/>
      <c r="P865" s="24"/>
    </row>
    <row r="866" spans="1:16" ht="16.5" thickBot="1" x14ac:dyDescent="0.25">
      <c r="A866" s="24"/>
      <c r="B866" s="24"/>
      <c r="C866" s="191"/>
      <c r="D866" s="24"/>
      <c r="E866" s="196"/>
      <c r="F866" s="24"/>
      <c r="G866" s="197"/>
      <c r="H866" s="24"/>
      <c r="I866" s="24"/>
      <c r="J866" s="24"/>
      <c r="L866" s="24"/>
      <c r="M866" s="24"/>
      <c r="N866" s="24"/>
      <c r="O866" s="24"/>
      <c r="P866" s="24"/>
    </row>
    <row r="867" spans="1:16" ht="16.5" thickBot="1" x14ac:dyDescent="0.25">
      <c r="A867" s="24"/>
      <c r="B867" s="24"/>
      <c r="C867" s="191"/>
      <c r="D867" s="24"/>
      <c r="E867" s="196"/>
      <c r="F867" s="24"/>
      <c r="G867" s="197"/>
      <c r="H867" s="24"/>
      <c r="I867" s="24"/>
      <c r="J867" s="24"/>
      <c r="L867" s="24"/>
      <c r="M867" s="24"/>
      <c r="N867" s="24"/>
      <c r="O867" s="24"/>
      <c r="P867" s="24"/>
    </row>
    <row r="868" spans="1:16" ht="16.5" thickBot="1" x14ac:dyDescent="0.25">
      <c r="A868" s="24"/>
      <c r="B868" s="24"/>
      <c r="C868" s="191"/>
      <c r="D868" s="24"/>
      <c r="E868" s="196"/>
      <c r="F868" s="24"/>
      <c r="G868" s="197"/>
      <c r="H868" s="24"/>
      <c r="I868" s="24"/>
      <c r="J868" s="24"/>
      <c r="L868" s="24"/>
      <c r="M868" s="24"/>
      <c r="N868" s="24"/>
      <c r="O868" s="24"/>
      <c r="P868" s="24"/>
    </row>
    <row r="869" spans="1:16" ht="16.5" thickBot="1" x14ac:dyDescent="0.25">
      <c r="A869" s="24"/>
      <c r="B869" s="24"/>
      <c r="C869" s="191"/>
      <c r="D869" s="24"/>
      <c r="E869" s="196"/>
      <c r="F869" s="24"/>
      <c r="G869" s="197"/>
      <c r="H869" s="24"/>
      <c r="I869" s="24"/>
      <c r="J869" s="24"/>
      <c r="L869" s="24"/>
      <c r="M869" s="24"/>
      <c r="N869" s="24"/>
      <c r="O869" s="24"/>
      <c r="P869" s="24"/>
    </row>
    <row r="870" spans="1:16" ht="16.5" thickBot="1" x14ac:dyDescent="0.25">
      <c r="A870" s="24"/>
      <c r="B870" s="24"/>
      <c r="C870" s="191"/>
      <c r="D870" s="24"/>
      <c r="E870" s="196"/>
      <c r="F870" s="24"/>
      <c r="G870" s="197"/>
      <c r="H870" s="24"/>
      <c r="I870" s="24"/>
      <c r="J870" s="24"/>
      <c r="L870" s="24"/>
      <c r="M870" s="24"/>
      <c r="N870" s="24"/>
      <c r="O870" s="24"/>
      <c r="P870" s="24"/>
    </row>
    <row r="871" spans="1:16" ht="16.5" thickBot="1" x14ac:dyDescent="0.25">
      <c r="A871" s="24"/>
      <c r="B871" s="24"/>
      <c r="C871" s="191"/>
      <c r="D871" s="24"/>
      <c r="E871" s="196"/>
      <c r="F871" s="24"/>
      <c r="G871" s="197"/>
      <c r="H871" s="24"/>
      <c r="I871" s="24"/>
      <c r="J871" s="24"/>
      <c r="L871" s="24"/>
      <c r="M871" s="24"/>
      <c r="N871" s="24"/>
      <c r="O871" s="24"/>
      <c r="P871" s="24"/>
    </row>
    <row r="872" spans="1:16" ht="16.5" thickBot="1" x14ac:dyDescent="0.25">
      <c r="A872" s="24"/>
      <c r="B872" s="24"/>
      <c r="C872" s="191"/>
      <c r="D872" s="24"/>
      <c r="E872" s="196"/>
      <c r="F872" s="24"/>
      <c r="G872" s="197"/>
      <c r="H872" s="24"/>
      <c r="I872" s="24"/>
      <c r="J872" s="24"/>
      <c r="L872" s="24"/>
      <c r="M872" s="24"/>
      <c r="N872" s="24"/>
      <c r="O872" s="24"/>
      <c r="P872" s="24"/>
    </row>
    <row r="873" spans="1:16" ht="16.5" thickBot="1" x14ac:dyDescent="0.25">
      <c r="A873" s="24"/>
      <c r="B873" s="24"/>
      <c r="C873" s="191"/>
      <c r="D873" s="24"/>
      <c r="E873" s="196"/>
      <c r="F873" s="24"/>
      <c r="G873" s="197"/>
      <c r="H873" s="24"/>
      <c r="I873" s="24"/>
      <c r="J873" s="24"/>
      <c r="L873" s="24"/>
      <c r="M873" s="24"/>
      <c r="N873" s="24"/>
      <c r="O873" s="24"/>
      <c r="P873" s="24"/>
    </row>
    <row r="874" spans="1:16" ht="16.5" thickBot="1" x14ac:dyDescent="0.25">
      <c r="A874" s="24"/>
      <c r="B874" s="24"/>
      <c r="C874" s="191"/>
      <c r="D874" s="24"/>
      <c r="E874" s="196"/>
      <c r="F874" s="24"/>
      <c r="G874" s="197"/>
      <c r="H874" s="24"/>
      <c r="I874" s="24"/>
      <c r="J874" s="24"/>
      <c r="L874" s="24"/>
      <c r="M874" s="24"/>
      <c r="N874" s="24"/>
      <c r="O874" s="24"/>
      <c r="P874" s="24"/>
    </row>
    <row r="875" spans="1:16" ht="16.5" thickBot="1" x14ac:dyDescent="0.25">
      <c r="A875" s="24"/>
      <c r="B875" s="24"/>
      <c r="C875" s="191"/>
      <c r="D875" s="24"/>
      <c r="E875" s="196"/>
      <c r="F875" s="24"/>
      <c r="G875" s="197"/>
      <c r="H875" s="24"/>
      <c r="I875" s="24"/>
      <c r="J875" s="24"/>
      <c r="L875" s="24"/>
      <c r="M875" s="24"/>
      <c r="N875" s="24"/>
      <c r="O875" s="24"/>
      <c r="P875" s="24"/>
    </row>
    <row r="876" spans="1:16" ht="16.5" thickBot="1" x14ac:dyDescent="0.25">
      <c r="A876" s="24"/>
      <c r="B876" s="24"/>
      <c r="C876" s="191"/>
      <c r="D876" s="24"/>
      <c r="E876" s="196"/>
      <c r="F876" s="24"/>
      <c r="G876" s="197"/>
      <c r="H876" s="24"/>
      <c r="I876" s="24"/>
      <c r="J876" s="24"/>
      <c r="L876" s="24"/>
      <c r="M876" s="24"/>
      <c r="N876" s="24"/>
      <c r="O876" s="24"/>
      <c r="P876" s="24"/>
    </row>
    <row r="877" spans="1:16" ht="16.5" thickBot="1" x14ac:dyDescent="0.25">
      <c r="A877" s="24"/>
      <c r="B877" s="24"/>
      <c r="C877" s="191"/>
      <c r="D877" s="24"/>
      <c r="E877" s="196"/>
      <c r="F877" s="24"/>
      <c r="G877" s="197"/>
      <c r="H877" s="24"/>
      <c r="I877" s="24"/>
      <c r="J877" s="24"/>
      <c r="L877" s="24"/>
      <c r="M877" s="24"/>
      <c r="N877" s="24"/>
      <c r="O877" s="24"/>
      <c r="P877" s="24"/>
    </row>
    <row r="878" spans="1:16" ht="16.5" thickBot="1" x14ac:dyDescent="0.25">
      <c r="A878" s="24"/>
      <c r="B878" s="24"/>
      <c r="C878" s="191"/>
      <c r="D878" s="24"/>
      <c r="E878" s="196"/>
      <c r="F878" s="24"/>
      <c r="G878" s="197"/>
      <c r="H878" s="24"/>
      <c r="I878" s="24"/>
      <c r="J878" s="24"/>
      <c r="L878" s="24"/>
      <c r="M878" s="24"/>
      <c r="N878" s="24"/>
      <c r="O878" s="24"/>
      <c r="P878" s="24"/>
    </row>
    <row r="879" spans="1:16" ht="16.5" thickBot="1" x14ac:dyDescent="0.25">
      <c r="A879" s="24"/>
      <c r="B879" s="24"/>
      <c r="C879" s="191"/>
      <c r="D879" s="24"/>
      <c r="E879" s="196"/>
      <c r="F879" s="24"/>
      <c r="G879" s="197"/>
      <c r="H879" s="24"/>
      <c r="I879" s="24"/>
      <c r="J879" s="24"/>
      <c r="L879" s="24"/>
      <c r="M879" s="24"/>
      <c r="N879" s="24"/>
      <c r="O879" s="24"/>
      <c r="P879" s="24"/>
    </row>
    <row r="880" spans="1:16" ht="16.5" thickBot="1" x14ac:dyDescent="0.25">
      <c r="A880" s="24"/>
      <c r="B880" s="24"/>
      <c r="C880" s="191"/>
      <c r="D880" s="24"/>
      <c r="E880" s="196"/>
      <c r="F880" s="24"/>
      <c r="G880" s="197"/>
      <c r="H880" s="24"/>
      <c r="I880" s="24"/>
      <c r="J880" s="24"/>
      <c r="L880" s="24"/>
      <c r="M880" s="24"/>
      <c r="N880" s="24"/>
      <c r="O880" s="24"/>
      <c r="P880" s="24"/>
    </row>
    <row r="881" spans="1:16" ht="16.5" thickBot="1" x14ac:dyDescent="0.25">
      <c r="A881" s="24"/>
      <c r="B881" s="24"/>
      <c r="C881" s="191"/>
      <c r="D881" s="24"/>
      <c r="E881" s="196"/>
      <c r="F881" s="24"/>
      <c r="G881" s="197"/>
      <c r="H881" s="24"/>
      <c r="I881" s="24"/>
      <c r="J881" s="24"/>
      <c r="L881" s="24"/>
      <c r="M881" s="24"/>
      <c r="N881" s="24"/>
      <c r="O881" s="24"/>
      <c r="P881" s="24"/>
    </row>
    <row r="882" spans="1:16" ht="16.5" thickBot="1" x14ac:dyDescent="0.25">
      <c r="A882" s="24"/>
      <c r="B882" s="24"/>
      <c r="C882" s="191"/>
      <c r="D882" s="24"/>
      <c r="E882" s="196"/>
      <c r="F882" s="24"/>
      <c r="G882" s="197"/>
      <c r="H882" s="24"/>
      <c r="I882" s="24"/>
      <c r="J882" s="24"/>
      <c r="L882" s="24"/>
      <c r="M882" s="24"/>
      <c r="N882" s="24"/>
      <c r="O882" s="24"/>
      <c r="P882" s="24"/>
    </row>
    <row r="883" spans="1:16" ht="16.5" thickBot="1" x14ac:dyDescent="0.25">
      <c r="A883" s="24"/>
      <c r="B883" s="24"/>
      <c r="C883" s="191"/>
      <c r="D883" s="24"/>
      <c r="E883" s="196"/>
      <c r="F883" s="24"/>
      <c r="G883" s="197"/>
      <c r="H883" s="24"/>
      <c r="I883" s="24"/>
      <c r="J883" s="24"/>
      <c r="L883" s="24"/>
      <c r="M883" s="24"/>
      <c r="N883" s="24"/>
      <c r="O883" s="24"/>
      <c r="P883" s="24"/>
    </row>
    <row r="884" spans="1:16" ht="16.5" thickBot="1" x14ac:dyDescent="0.25">
      <c r="A884" s="24"/>
      <c r="B884" s="24"/>
      <c r="C884" s="191"/>
      <c r="D884" s="24"/>
      <c r="E884" s="196"/>
      <c r="F884" s="24"/>
      <c r="G884" s="197"/>
      <c r="H884" s="24"/>
      <c r="I884" s="24"/>
      <c r="J884" s="24"/>
      <c r="L884" s="24"/>
      <c r="M884" s="24"/>
      <c r="N884" s="24"/>
      <c r="O884" s="24"/>
      <c r="P884" s="24"/>
    </row>
    <row r="885" spans="1:16" ht="16.5" thickBot="1" x14ac:dyDescent="0.25">
      <c r="A885" s="24"/>
      <c r="B885" s="24"/>
      <c r="C885" s="191"/>
      <c r="D885" s="24"/>
      <c r="E885" s="196"/>
      <c r="F885" s="24"/>
      <c r="G885" s="197"/>
      <c r="H885" s="24"/>
      <c r="I885" s="24"/>
      <c r="J885" s="24"/>
      <c r="L885" s="24"/>
      <c r="M885" s="24"/>
      <c r="N885" s="24"/>
      <c r="O885" s="24"/>
      <c r="P885" s="24"/>
    </row>
    <row r="886" spans="1:16" ht="16.5" thickBot="1" x14ac:dyDescent="0.25">
      <c r="A886" s="24"/>
      <c r="B886" s="24"/>
      <c r="C886" s="191"/>
      <c r="D886" s="24"/>
      <c r="E886" s="196"/>
      <c r="F886" s="24"/>
      <c r="G886" s="197"/>
      <c r="H886" s="24"/>
      <c r="I886" s="24"/>
      <c r="J886" s="24"/>
      <c r="L886" s="24"/>
      <c r="M886" s="24"/>
      <c r="N886" s="24"/>
      <c r="O886" s="24"/>
      <c r="P886" s="24"/>
    </row>
    <row r="887" spans="1:16" ht="16.5" thickBot="1" x14ac:dyDescent="0.25">
      <c r="A887" s="24"/>
      <c r="B887" s="24"/>
      <c r="C887" s="191"/>
      <c r="D887" s="24"/>
      <c r="E887" s="196"/>
      <c r="F887" s="24"/>
      <c r="G887" s="197"/>
      <c r="H887" s="24"/>
      <c r="I887" s="24"/>
      <c r="J887" s="24"/>
      <c r="L887" s="24"/>
      <c r="M887" s="24"/>
      <c r="N887" s="24"/>
      <c r="O887" s="24"/>
      <c r="P887" s="24"/>
    </row>
    <row r="888" spans="1:16" ht="16.5" thickBot="1" x14ac:dyDescent="0.25">
      <c r="A888" s="24"/>
      <c r="B888" s="24"/>
      <c r="C888" s="191"/>
      <c r="D888" s="24"/>
      <c r="E888" s="196"/>
      <c r="F888" s="24"/>
      <c r="G888" s="197"/>
      <c r="H888" s="24"/>
      <c r="I888" s="24"/>
      <c r="J888" s="24"/>
      <c r="L888" s="24"/>
      <c r="M888" s="24"/>
      <c r="N888" s="24"/>
      <c r="O888" s="24"/>
      <c r="P888" s="24"/>
    </row>
    <row r="889" spans="1:16" ht="16.5" thickBot="1" x14ac:dyDescent="0.25">
      <c r="A889" s="24"/>
      <c r="B889" s="24"/>
      <c r="C889" s="191"/>
      <c r="D889" s="24"/>
      <c r="E889" s="196"/>
      <c r="F889" s="24"/>
      <c r="G889" s="197"/>
      <c r="H889" s="24"/>
      <c r="I889" s="24"/>
      <c r="J889" s="24"/>
      <c r="L889" s="24"/>
      <c r="M889" s="24"/>
      <c r="N889" s="24"/>
      <c r="O889" s="24"/>
      <c r="P889" s="24"/>
    </row>
    <row r="890" spans="1:16" ht="16.5" thickBot="1" x14ac:dyDescent="0.25">
      <c r="A890" s="24"/>
      <c r="B890" s="24"/>
      <c r="C890" s="191"/>
      <c r="D890" s="24"/>
      <c r="E890" s="196"/>
      <c r="F890" s="24"/>
      <c r="G890" s="197"/>
      <c r="H890" s="24"/>
      <c r="I890" s="24"/>
      <c r="J890" s="24"/>
      <c r="L890" s="24"/>
      <c r="M890" s="24"/>
      <c r="N890" s="24"/>
      <c r="O890" s="24"/>
      <c r="P890" s="24"/>
    </row>
    <row r="891" spans="1:16" ht="16.5" thickBot="1" x14ac:dyDescent="0.25">
      <c r="A891" s="24"/>
      <c r="B891" s="24"/>
      <c r="C891" s="191"/>
      <c r="D891" s="24"/>
      <c r="E891" s="196"/>
      <c r="F891" s="24"/>
      <c r="G891" s="197"/>
      <c r="H891" s="24"/>
      <c r="I891" s="24"/>
      <c r="J891" s="24"/>
      <c r="L891" s="24"/>
      <c r="M891" s="24"/>
      <c r="N891" s="24"/>
      <c r="O891" s="24"/>
      <c r="P891" s="24"/>
    </row>
    <row r="892" spans="1:16" ht="16.5" thickBot="1" x14ac:dyDescent="0.25">
      <c r="A892" s="24"/>
      <c r="B892" s="24"/>
      <c r="C892" s="191"/>
      <c r="D892" s="24"/>
      <c r="E892" s="196"/>
      <c r="F892" s="24"/>
      <c r="G892" s="197"/>
      <c r="H892" s="24"/>
      <c r="I892" s="24"/>
      <c r="J892" s="24"/>
      <c r="L892" s="24"/>
      <c r="M892" s="24"/>
      <c r="N892" s="24"/>
      <c r="O892" s="24"/>
      <c r="P892" s="24"/>
    </row>
    <row r="893" spans="1:16" ht="16.5" thickBot="1" x14ac:dyDescent="0.25">
      <c r="A893" s="24"/>
      <c r="B893" s="24"/>
      <c r="C893" s="191"/>
      <c r="D893" s="24"/>
      <c r="E893" s="196"/>
      <c r="F893" s="24"/>
      <c r="G893" s="197"/>
      <c r="H893" s="24"/>
      <c r="I893" s="24"/>
      <c r="J893" s="24"/>
      <c r="L893" s="24"/>
      <c r="M893" s="24"/>
      <c r="N893" s="24"/>
      <c r="O893" s="24"/>
      <c r="P893" s="24"/>
    </row>
    <row r="894" spans="1:16" ht="16.5" thickBot="1" x14ac:dyDescent="0.25">
      <c r="A894" s="24"/>
      <c r="B894" s="24"/>
      <c r="C894" s="191"/>
      <c r="D894" s="24"/>
      <c r="E894" s="196"/>
      <c r="F894" s="24"/>
      <c r="G894" s="197"/>
      <c r="H894" s="24"/>
      <c r="I894" s="24"/>
      <c r="J894" s="24"/>
      <c r="L894" s="24"/>
      <c r="M894" s="24"/>
      <c r="N894" s="24"/>
      <c r="O894" s="24"/>
      <c r="P894" s="24"/>
    </row>
    <row r="895" spans="1:16" ht="16.5" thickBot="1" x14ac:dyDescent="0.25">
      <c r="A895" s="24"/>
      <c r="B895" s="24"/>
      <c r="C895" s="191"/>
      <c r="D895" s="24"/>
      <c r="E895" s="196"/>
      <c r="F895" s="24"/>
      <c r="G895" s="197"/>
      <c r="H895" s="24"/>
      <c r="I895" s="24"/>
      <c r="J895" s="24"/>
      <c r="L895" s="24"/>
      <c r="M895" s="24"/>
      <c r="N895" s="24"/>
      <c r="O895" s="24"/>
      <c r="P895" s="24"/>
    </row>
    <row r="896" spans="1:16" ht="16.5" thickBot="1" x14ac:dyDescent="0.25">
      <c r="A896" s="24"/>
      <c r="B896" s="24"/>
      <c r="C896" s="191"/>
      <c r="D896" s="24"/>
      <c r="E896" s="196"/>
      <c r="F896" s="24"/>
      <c r="G896" s="197"/>
      <c r="H896" s="24"/>
      <c r="I896" s="24"/>
      <c r="J896" s="24"/>
      <c r="L896" s="24"/>
      <c r="M896" s="24"/>
      <c r="N896" s="24"/>
      <c r="O896" s="24"/>
      <c r="P896" s="24"/>
    </row>
    <row r="897" spans="1:16" ht="16.5" thickBot="1" x14ac:dyDescent="0.25">
      <c r="A897" s="24"/>
      <c r="B897" s="24"/>
      <c r="C897" s="191"/>
      <c r="D897" s="24"/>
      <c r="E897" s="196"/>
      <c r="F897" s="24"/>
      <c r="G897" s="197"/>
      <c r="H897" s="24"/>
      <c r="I897" s="24"/>
      <c r="J897" s="24"/>
      <c r="L897" s="24"/>
      <c r="M897" s="24"/>
      <c r="N897" s="24"/>
      <c r="O897" s="24"/>
      <c r="P897" s="24"/>
    </row>
    <row r="898" spans="1:16" ht="16.5" thickBot="1" x14ac:dyDescent="0.25">
      <c r="A898" s="24"/>
      <c r="B898" s="24"/>
      <c r="C898" s="191"/>
      <c r="D898" s="24"/>
      <c r="E898" s="196"/>
      <c r="F898" s="24"/>
      <c r="G898" s="197"/>
      <c r="H898" s="24"/>
      <c r="I898" s="24"/>
      <c r="J898" s="24"/>
      <c r="L898" s="24"/>
      <c r="M898" s="24"/>
      <c r="N898" s="24"/>
      <c r="O898" s="24"/>
      <c r="P898" s="24"/>
    </row>
    <row r="899" spans="1:16" ht="16.5" thickBot="1" x14ac:dyDescent="0.25">
      <c r="A899" s="24"/>
      <c r="B899" s="24"/>
      <c r="C899" s="191"/>
      <c r="D899" s="24"/>
      <c r="E899" s="196"/>
      <c r="F899" s="24"/>
      <c r="G899" s="197"/>
      <c r="H899" s="24"/>
      <c r="I899" s="24"/>
      <c r="J899" s="24"/>
      <c r="L899" s="24"/>
      <c r="M899" s="24"/>
      <c r="N899" s="24"/>
      <c r="O899" s="24"/>
      <c r="P899" s="24"/>
    </row>
    <row r="900" spans="1:16" ht="16.5" thickBot="1" x14ac:dyDescent="0.25">
      <c r="A900" s="24"/>
      <c r="B900" s="24"/>
      <c r="C900" s="191"/>
      <c r="D900" s="24"/>
      <c r="E900" s="196"/>
      <c r="F900" s="24"/>
      <c r="G900" s="197"/>
      <c r="H900" s="24"/>
      <c r="I900" s="24"/>
      <c r="J900" s="24"/>
      <c r="L900" s="24"/>
      <c r="M900" s="24"/>
      <c r="N900" s="24"/>
      <c r="O900" s="24"/>
      <c r="P900" s="24"/>
    </row>
    <row r="901" spans="1:16" ht="16.5" thickBot="1" x14ac:dyDescent="0.25">
      <c r="A901" s="24"/>
      <c r="B901" s="24"/>
      <c r="C901" s="191"/>
      <c r="D901" s="24"/>
      <c r="E901" s="196"/>
      <c r="F901" s="24"/>
      <c r="G901" s="197"/>
      <c r="H901" s="24"/>
      <c r="I901" s="24"/>
      <c r="J901" s="24"/>
      <c r="L901" s="24"/>
      <c r="M901" s="24"/>
      <c r="N901" s="24"/>
      <c r="O901" s="24"/>
      <c r="P901" s="24"/>
    </row>
    <row r="902" spans="1:16" ht="16.5" thickBot="1" x14ac:dyDescent="0.25">
      <c r="A902" s="24"/>
      <c r="B902" s="24"/>
      <c r="C902" s="191"/>
      <c r="D902" s="24"/>
      <c r="E902" s="196"/>
      <c r="F902" s="24"/>
      <c r="G902" s="197"/>
      <c r="H902" s="24"/>
      <c r="I902" s="24"/>
      <c r="J902" s="24"/>
      <c r="L902" s="24"/>
      <c r="M902" s="24"/>
      <c r="N902" s="24"/>
      <c r="O902" s="24"/>
      <c r="P902" s="24"/>
    </row>
    <row r="903" spans="1:16" ht="16.5" thickBot="1" x14ac:dyDescent="0.25">
      <c r="A903" s="24"/>
      <c r="B903" s="24"/>
      <c r="C903" s="191"/>
      <c r="D903" s="24"/>
      <c r="E903" s="196"/>
      <c r="F903" s="24"/>
      <c r="G903" s="197"/>
      <c r="H903" s="24"/>
      <c r="I903" s="24"/>
      <c r="J903" s="24"/>
      <c r="L903" s="24"/>
      <c r="M903" s="24"/>
      <c r="N903" s="24"/>
      <c r="O903" s="24"/>
      <c r="P903" s="24"/>
    </row>
    <row r="904" spans="1:16" ht="16.5" thickBot="1" x14ac:dyDescent="0.25">
      <c r="A904" s="24"/>
      <c r="B904" s="24"/>
      <c r="C904" s="191"/>
      <c r="D904" s="24"/>
      <c r="E904" s="196"/>
      <c r="F904" s="24"/>
      <c r="G904" s="197"/>
      <c r="H904" s="24"/>
      <c r="I904" s="24"/>
      <c r="J904" s="24"/>
      <c r="L904" s="24"/>
      <c r="M904" s="24"/>
      <c r="N904" s="24"/>
      <c r="O904" s="24"/>
      <c r="P904" s="24"/>
    </row>
    <row r="905" spans="1:16" ht="16.5" thickBot="1" x14ac:dyDescent="0.25">
      <c r="A905" s="24"/>
      <c r="B905" s="24"/>
      <c r="C905" s="191"/>
      <c r="D905" s="24"/>
      <c r="E905" s="196"/>
      <c r="F905" s="24"/>
      <c r="G905" s="197"/>
      <c r="H905" s="24"/>
      <c r="I905" s="24"/>
      <c r="J905" s="24"/>
      <c r="L905" s="24"/>
      <c r="M905" s="24"/>
      <c r="N905" s="24"/>
      <c r="O905" s="24"/>
      <c r="P905" s="24"/>
    </row>
    <row r="906" spans="1:16" ht="16.5" thickBot="1" x14ac:dyDescent="0.25">
      <c r="A906" s="24"/>
      <c r="B906" s="24"/>
      <c r="C906" s="191"/>
      <c r="D906" s="24"/>
      <c r="E906" s="196"/>
      <c r="F906" s="24"/>
      <c r="G906" s="197"/>
      <c r="H906" s="24"/>
      <c r="I906" s="24"/>
      <c r="J906" s="24"/>
      <c r="L906" s="24"/>
      <c r="M906" s="24"/>
      <c r="N906" s="24"/>
      <c r="O906" s="24"/>
      <c r="P906" s="24"/>
    </row>
    <row r="907" spans="1:16" ht="16.5" thickBot="1" x14ac:dyDescent="0.25">
      <c r="A907" s="24"/>
      <c r="B907" s="24"/>
      <c r="C907" s="191"/>
      <c r="D907" s="24"/>
      <c r="E907" s="196"/>
      <c r="F907" s="24"/>
      <c r="G907" s="197"/>
      <c r="H907" s="24"/>
      <c r="I907" s="24"/>
      <c r="J907" s="24"/>
      <c r="L907" s="24"/>
      <c r="M907" s="24"/>
      <c r="N907" s="24"/>
      <c r="O907" s="24"/>
      <c r="P907" s="24"/>
    </row>
    <row r="908" spans="1:16" ht="16.5" thickBot="1" x14ac:dyDescent="0.25">
      <c r="A908" s="24"/>
      <c r="B908" s="24"/>
      <c r="C908" s="191"/>
      <c r="D908" s="24"/>
      <c r="E908" s="196"/>
      <c r="F908" s="24"/>
      <c r="G908" s="197"/>
      <c r="H908" s="24"/>
      <c r="I908" s="24"/>
      <c r="J908" s="24"/>
      <c r="L908" s="24"/>
      <c r="M908" s="24"/>
      <c r="N908" s="24"/>
      <c r="O908" s="24"/>
      <c r="P908" s="24"/>
    </row>
    <row r="909" spans="1:16" ht="16.5" thickBot="1" x14ac:dyDescent="0.25">
      <c r="A909" s="24"/>
      <c r="B909" s="24"/>
      <c r="C909" s="191"/>
      <c r="D909" s="24"/>
      <c r="E909" s="196"/>
      <c r="F909" s="24"/>
      <c r="G909" s="197"/>
      <c r="H909" s="24"/>
      <c r="I909" s="24"/>
      <c r="J909" s="24"/>
      <c r="L909" s="24"/>
      <c r="M909" s="24"/>
      <c r="N909" s="24"/>
      <c r="O909" s="24"/>
      <c r="P909" s="24"/>
    </row>
    <row r="910" spans="1:16" ht="16.5" thickBot="1" x14ac:dyDescent="0.25">
      <c r="A910" s="24"/>
      <c r="B910" s="24"/>
      <c r="C910" s="191"/>
      <c r="D910" s="24"/>
      <c r="E910" s="196"/>
      <c r="F910" s="24"/>
      <c r="G910" s="197"/>
      <c r="H910" s="24"/>
      <c r="I910" s="24"/>
      <c r="J910" s="24"/>
      <c r="L910" s="24"/>
      <c r="M910" s="24"/>
      <c r="N910" s="24"/>
      <c r="O910" s="24"/>
      <c r="P910" s="24"/>
    </row>
    <row r="911" spans="1:16" ht="16.5" thickBot="1" x14ac:dyDescent="0.25">
      <c r="A911" s="24"/>
      <c r="B911" s="24"/>
      <c r="C911" s="191"/>
      <c r="D911" s="24"/>
      <c r="E911" s="196"/>
      <c r="F911" s="24"/>
      <c r="G911" s="197"/>
      <c r="H911" s="24"/>
      <c r="I911" s="24"/>
      <c r="J911" s="24"/>
      <c r="L911" s="24"/>
      <c r="M911" s="24"/>
      <c r="N911" s="24"/>
      <c r="O911" s="24"/>
      <c r="P911" s="24"/>
    </row>
    <row r="912" spans="1:16" ht="16.5" thickBot="1" x14ac:dyDescent="0.25">
      <c r="A912" s="24"/>
      <c r="B912" s="24"/>
      <c r="C912" s="191"/>
      <c r="D912" s="24"/>
      <c r="E912" s="196"/>
      <c r="F912" s="24"/>
      <c r="G912" s="197"/>
      <c r="H912" s="24"/>
      <c r="I912" s="24"/>
      <c r="J912" s="24"/>
      <c r="L912" s="24"/>
      <c r="M912" s="24"/>
      <c r="N912" s="24"/>
      <c r="O912" s="24"/>
      <c r="P912" s="24"/>
    </row>
    <row r="913" spans="1:16" ht="16.5" thickBot="1" x14ac:dyDescent="0.25">
      <c r="A913" s="24"/>
      <c r="B913" s="24"/>
      <c r="C913" s="191"/>
      <c r="D913" s="24"/>
      <c r="E913" s="196"/>
      <c r="F913" s="24"/>
      <c r="G913" s="197"/>
      <c r="H913" s="24"/>
      <c r="I913" s="24"/>
      <c r="J913" s="24"/>
      <c r="L913" s="24"/>
      <c r="M913" s="24"/>
      <c r="N913" s="24"/>
      <c r="O913" s="24"/>
      <c r="P913" s="24"/>
    </row>
    <row r="914" spans="1:16" ht="16.5" thickBot="1" x14ac:dyDescent="0.25">
      <c r="A914" s="24"/>
      <c r="B914" s="24"/>
      <c r="C914" s="191"/>
      <c r="D914" s="24"/>
      <c r="E914" s="196"/>
      <c r="F914" s="24"/>
      <c r="G914" s="197"/>
      <c r="H914" s="24"/>
      <c r="I914" s="24"/>
      <c r="J914" s="24"/>
      <c r="L914" s="24"/>
      <c r="M914" s="24"/>
      <c r="N914" s="24"/>
      <c r="O914" s="24"/>
      <c r="P914" s="24"/>
    </row>
    <row r="915" spans="1:16" ht="16.5" thickBot="1" x14ac:dyDescent="0.25">
      <c r="A915" s="24"/>
      <c r="B915" s="24"/>
      <c r="C915" s="191"/>
      <c r="D915" s="24"/>
      <c r="E915" s="196"/>
      <c r="F915" s="24"/>
      <c r="G915" s="197"/>
      <c r="H915" s="24"/>
      <c r="I915" s="24"/>
      <c r="J915" s="24"/>
      <c r="L915" s="24"/>
      <c r="M915" s="24"/>
      <c r="N915" s="24"/>
      <c r="O915" s="24"/>
      <c r="P915" s="24"/>
    </row>
    <row r="916" spans="1:16" ht="16.5" thickBot="1" x14ac:dyDescent="0.25">
      <c r="A916" s="24"/>
      <c r="B916" s="24"/>
      <c r="C916" s="191"/>
      <c r="D916" s="24"/>
      <c r="E916" s="196"/>
      <c r="F916" s="24"/>
      <c r="G916" s="197"/>
      <c r="H916" s="24"/>
      <c r="I916" s="24"/>
      <c r="J916" s="24"/>
      <c r="L916" s="24"/>
      <c r="M916" s="24"/>
      <c r="N916" s="24"/>
      <c r="O916" s="24"/>
      <c r="P916" s="24"/>
    </row>
    <row r="917" spans="1:16" ht="16.5" thickBot="1" x14ac:dyDescent="0.25">
      <c r="A917" s="24"/>
      <c r="B917" s="24"/>
      <c r="C917" s="191"/>
      <c r="D917" s="24"/>
      <c r="E917" s="196"/>
      <c r="F917" s="24"/>
      <c r="G917" s="197"/>
      <c r="H917" s="24"/>
      <c r="I917" s="24"/>
      <c r="J917" s="24"/>
      <c r="L917" s="24"/>
      <c r="M917" s="24"/>
      <c r="N917" s="24"/>
      <c r="O917" s="24"/>
      <c r="P917" s="24"/>
    </row>
    <row r="918" spans="1:16" ht="16.5" thickBot="1" x14ac:dyDescent="0.25">
      <c r="A918" s="24"/>
      <c r="B918" s="24"/>
      <c r="C918" s="191"/>
      <c r="D918" s="24"/>
      <c r="E918" s="196"/>
      <c r="F918" s="24"/>
      <c r="G918" s="197"/>
      <c r="H918" s="24"/>
      <c r="I918" s="24"/>
      <c r="J918" s="24"/>
      <c r="L918" s="24"/>
      <c r="M918" s="24"/>
      <c r="N918" s="24"/>
      <c r="O918" s="24"/>
      <c r="P918" s="24"/>
    </row>
    <row r="919" spans="1:16" ht="16.5" thickBot="1" x14ac:dyDescent="0.25">
      <c r="A919" s="24"/>
      <c r="B919" s="24"/>
      <c r="C919" s="191"/>
      <c r="D919" s="24"/>
      <c r="E919" s="196"/>
      <c r="F919" s="24"/>
      <c r="G919" s="197"/>
      <c r="H919" s="24"/>
      <c r="I919" s="24"/>
      <c r="J919" s="24"/>
      <c r="L919" s="24"/>
      <c r="M919" s="24"/>
      <c r="N919" s="24"/>
      <c r="O919" s="24"/>
      <c r="P919" s="24"/>
    </row>
    <row r="920" spans="1:16" ht="16.5" thickBot="1" x14ac:dyDescent="0.25">
      <c r="A920" s="24"/>
      <c r="B920" s="24"/>
      <c r="C920" s="191"/>
      <c r="D920" s="24"/>
      <c r="E920" s="196"/>
      <c r="F920" s="24"/>
      <c r="G920" s="197"/>
      <c r="H920" s="24"/>
      <c r="I920" s="24"/>
      <c r="J920" s="24"/>
      <c r="L920" s="24"/>
      <c r="M920" s="24"/>
      <c r="N920" s="24"/>
      <c r="O920" s="24"/>
      <c r="P920" s="24"/>
    </row>
    <row r="921" spans="1:16" ht="16.5" thickBot="1" x14ac:dyDescent="0.25">
      <c r="A921" s="24"/>
      <c r="B921" s="24"/>
      <c r="C921" s="191"/>
      <c r="D921" s="24"/>
      <c r="E921" s="196"/>
      <c r="F921" s="24"/>
      <c r="G921" s="197"/>
      <c r="H921" s="24"/>
      <c r="I921" s="24"/>
      <c r="J921" s="24"/>
      <c r="L921" s="24"/>
      <c r="M921" s="24"/>
      <c r="N921" s="24"/>
      <c r="O921" s="24"/>
      <c r="P921" s="24"/>
    </row>
    <row r="922" spans="1:16" ht="16.5" thickBot="1" x14ac:dyDescent="0.25">
      <c r="A922" s="24"/>
      <c r="B922" s="24"/>
      <c r="C922" s="191"/>
      <c r="D922" s="24"/>
      <c r="E922" s="196"/>
      <c r="F922" s="24"/>
      <c r="G922" s="197"/>
      <c r="H922" s="24"/>
      <c r="I922" s="24"/>
      <c r="J922" s="24"/>
      <c r="L922" s="24"/>
      <c r="M922" s="24"/>
      <c r="N922" s="24"/>
      <c r="O922" s="24"/>
      <c r="P922" s="24"/>
    </row>
    <row r="923" spans="1:16" ht="16.5" thickBot="1" x14ac:dyDescent="0.25">
      <c r="A923" s="24"/>
      <c r="B923" s="24"/>
      <c r="C923" s="191"/>
      <c r="D923" s="24"/>
      <c r="E923" s="196"/>
      <c r="F923" s="24"/>
      <c r="G923" s="197"/>
      <c r="H923" s="24"/>
      <c r="I923" s="24"/>
      <c r="J923" s="24"/>
      <c r="L923" s="24"/>
      <c r="M923" s="24"/>
      <c r="N923" s="24"/>
      <c r="O923" s="24"/>
      <c r="P923" s="24"/>
    </row>
    <row r="924" spans="1:16" ht="16.5" thickBot="1" x14ac:dyDescent="0.25">
      <c r="A924" s="24"/>
      <c r="B924" s="24"/>
      <c r="C924" s="191"/>
      <c r="D924" s="24"/>
      <c r="E924" s="196"/>
      <c r="F924" s="24"/>
      <c r="G924" s="197"/>
      <c r="H924" s="24"/>
      <c r="I924" s="24"/>
      <c r="J924" s="24"/>
      <c r="L924" s="24"/>
      <c r="M924" s="24"/>
      <c r="N924" s="24"/>
      <c r="O924" s="24"/>
      <c r="P924" s="24"/>
    </row>
    <row r="925" spans="1:16" ht="16.5" thickBot="1" x14ac:dyDescent="0.25">
      <c r="A925" s="24"/>
      <c r="B925" s="24"/>
      <c r="C925" s="191"/>
      <c r="D925" s="24"/>
      <c r="E925" s="196"/>
      <c r="F925" s="24"/>
      <c r="G925" s="197"/>
      <c r="H925" s="24"/>
      <c r="I925" s="24"/>
      <c r="J925" s="24"/>
      <c r="L925" s="24"/>
      <c r="M925" s="24"/>
      <c r="N925" s="24"/>
      <c r="O925" s="24"/>
      <c r="P925" s="24"/>
    </row>
    <row r="926" spans="1:16" ht="16.5" thickBot="1" x14ac:dyDescent="0.25">
      <c r="A926" s="24"/>
      <c r="B926" s="24"/>
      <c r="C926" s="191"/>
      <c r="D926" s="24"/>
      <c r="E926" s="196"/>
      <c r="F926" s="24"/>
      <c r="G926" s="197"/>
      <c r="H926" s="24"/>
      <c r="I926" s="24"/>
      <c r="J926" s="24"/>
      <c r="L926" s="24"/>
      <c r="M926" s="24"/>
      <c r="N926" s="24"/>
      <c r="O926" s="24"/>
      <c r="P926" s="24"/>
    </row>
    <row r="927" spans="1:16" ht="16.5" thickBot="1" x14ac:dyDescent="0.25">
      <c r="A927" s="24"/>
      <c r="B927" s="24"/>
      <c r="C927" s="191"/>
      <c r="D927" s="24"/>
      <c r="E927" s="196"/>
      <c r="F927" s="24"/>
      <c r="G927" s="197"/>
      <c r="H927" s="24"/>
      <c r="I927" s="24"/>
      <c r="J927" s="24"/>
      <c r="L927" s="24"/>
      <c r="M927" s="24"/>
      <c r="N927" s="24"/>
      <c r="O927" s="24"/>
      <c r="P927" s="24"/>
    </row>
    <row r="928" spans="1:16" ht="16.5" thickBot="1" x14ac:dyDescent="0.25">
      <c r="A928" s="24"/>
      <c r="B928" s="24"/>
      <c r="C928" s="191"/>
      <c r="D928" s="24"/>
      <c r="E928" s="196"/>
      <c r="F928" s="24"/>
      <c r="G928" s="197"/>
      <c r="H928" s="24"/>
      <c r="I928" s="24"/>
      <c r="J928" s="24"/>
      <c r="L928" s="24"/>
      <c r="M928" s="24"/>
      <c r="N928" s="24"/>
      <c r="O928" s="24"/>
      <c r="P928" s="24"/>
    </row>
    <row r="929" spans="1:16" ht="16.5" thickBot="1" x14ac:dyDescent="0.25">
      <c r="A929" s="24"/>
      <c r="B929" s="24"/>
      <c r="C929" s="191"/>
      <c r="D929" s="24"/>
      <c r="E929" s="196"/>
      <c r="F929" s="24"/>
      <c r="G929" s="197"/>
      <c r="H929" s="24"/>
      <c r="I929" s="24"/>
      <c r="J929" s="24"/>
      <c r="L929" s="24"/>
      <c r="M929" s="24"/>
      <c r="N929" s="24"/>
      <c r="O929" s="24"/>
      <c r="P929" s="24"/>
    </row>
    <row r="930" spans="1:16" ht="16.5" thickBot="1" x14ac:dyDescent="0.25">
      <c r="A930" s="24"/>
      <c r="B930" s="24"/>
      <c r="C930" s="191"/>
      <c r="D930" s="24"/>
      <c r="E930" s="196"/>
      <c r="F930" s="24"/>
      <c r="G930" s="197"/>
      <c r="H930" s="24"/>
      <c r="I930" s="24"/>
      <c r="J930" s="24"/>
      <c r="L930" s="24"/>
      <c r="M930" s="24"/>
      <c r="N930" s="24"/>
      <c r="O930" s="24"/>
      <c r="P930" s="24"/>
    </row>
    <row r="931" spans="1:16" ht="16.5" thickBot="1" x14ac:dyDescent="0.25">
      <c r="A931" s="24"/>
      <c r="B931" s="24"/>
      <c r="C931" s="191"/>
      <c r="D931" s="24"/>
      <c r="E931" s="196"/>
      <c r="F931" s="24"/>
      <c r="G931" s="197"/>
      <c r="H931" s="24"/>
      <c r="I931" s="24"/>
      <c r="J931" s="24"/>
      <c r="L931" s="24"/>
      <c r="M931" s="24"/>
      <c r="N931" s="24"/>
      <c r="O931" s="24"/>
      <c r="P931" s="24"/>
    </row>
    <row r="932" spans="1:16" ht="16.5" thickBot="1" x14ac:dyDescent="0.25">
      <c r="A932" s="24"/>
      <c r="B932" s="24"/>
      <c r="C932" s="191"/>
      <c r="D932" s="24"/>
      <c r="E932" s="196"/>
      <c r="F932" s="24"/>
      <c r="G932" s="197"/>
      <c r="H932" s="24"/>
      <c r="I932" s="24"/>
      <c r="J932" s="24"/>
      <c r="L932" s="24"/>
      <c r="M932" s="24"/>
      <c r="N932" s="24"/>
      <c r="O932" s="24"/>
      <c r="P932" s="24"/>
    </row>
    <row r="933" spans="1:16" ht="16.5" thickBot="1" x14ac:dyDescent="0.25">
      <c r="A933" s="24"/>
      <c r="B933" s="24"/>
      <c r="C933" s="191"/>
      <c r="D933" s="24"/>
      <c r="E933" s="196"/>
      <c r="F933" s="24"/>
      <c r="G933" s="197"/>
      <c r="H933" s="24"/>
      <c r="I933" s="24"/>
      <c r="J933" s="24"/>
      <c r="L933" s="24"/>
      <c r="M933" s="24"/>
      <c r="N933" s="24"/>
      <c r="O933" s="24"/>
      <c r="P933" s="24"/>
    </row>
    <row r="934" spans="1:16" ht="16.5" thickBot="1" x14ac:dyDescent="0.25">
      <c r="A934" s="24"/>
      <c r="B934" s="24"/>
      <c r="C934" s="191"/>
      <c r="D934" s="24"/>
      <c r="E934" s="196"/>
      <c r="F934" s="24"/>
      <c r="G934" s="197"/>
      <c r="H934" s="24"/>
      <c r="I934" s="24"/>
      <c r="J934" s="24"/>
      <c r="L934" s="24"/>
      <c r="M934" s="24"/>
      <c r="N934" s="24"/>
      <c r="O934" s="24"/>
      <c r="P934" s="24"/>
    </row>
    <row r="935" spans="1:16" ht="16.5" thickBot="1" x14ac:dyDescent="0.25">
      <c r="A935" s="24"/>
      <c r="B935" s="24"/>
      <c r="C935" s="191"/>
      <c r="D935" s="24"/>
      <c r="E935" s="196"/>
      <c r="F935" s="24"/>
      <c r="G935" s="197"/>
      <c r="H935" s="24"/>
      <c r="I935" s="24"/>
      <c r="J935" s="24"/>
      <c r="L935" s="24"/>
      <c r="M935" s="24"/>
      <c r="N935" s="24"/>
      <c r="O935" s="24"/>
      <c r="P935" s="24"/>
    </row>
    <row r="936" spans="1:16" ht="16.5" thickBot="1" x14ac:dyDescent="0.25">
      <c r="A936" s="24"/>
      <c r="B936" s="24"/>
      <c r="C936" s="191"/>
      <c r="D936" s="24"/>
      <c r="E936" s="196"/>
      <c r="F936" s="24"/>
      <c r="G936" s="197"/>
      <c r="H936" s="24"/>
      <c r="I936" s="24"/>
      <c r="J936" s="24"/>
      <c r="L936" s="24"/>
      <c r="M936" s="24"/>
      <c r="N936" s="24"/>
      <c r="O936" s="24"/>
      <c r="P936" s="24"/>
    </row>
    <row r="937" spans="1:16" ht="16.5" thickBot="1" x14ac:dyDescent="0.25">
      <c r="A937" s="24"/>
      <c r="B937" s="24"/>
      <c r="C937" s="191"/>
      <c r="D937" s="24"/>
      <c r="E937" s="196"/>
      <c r="F937" s="24"/>
      <c r="G937" s="197"/>
      <c r="H937" s="24"/>
      <c r="I937" s="24"/>
      <c r="J937" s="24"/>
      <c r="L937" s="24"/>
      <c r="M937" s="24"/>
      <c r="N937" s="24"/>
      <c r="O937" s="24"/>
      <c r="P937" s="24"/>
    </row>
    <row r="938" spans="1:16" ht="16.5" thickBot="1" x14ac:dyDescent="0.25">
      <c r="A938" s="24"/>
      <c r="B938" s="24"/>
      <c r="C938" s="191"/>
      <c r="D938" s="24"/>
      <c r="E938" s="196"/>
      <c r="F938" s="24"/>
      <c r="G938" s="197"/>
      <c r="H938" s="24"/>
      <c r="I938" s="24"/>
      <c r="J938" s="24"/>
      <c r="L938" s="24"/>
      <c r="M938" s="24"/>
      <c r="N938" s="24"/>
      <c r="O938" s="24"/>
      <c r="P938" s="24"/>
    </row>
    <row r="939" spans="1:16" ht="16.5" thickBot="1" x14ac:dyDescent="0.25">
      <c r="A939" s="24"/>
      <c r="B939" s="24"/>
      <c r="C939" s="191"/>
      <c r="D939" s="24"/>
      <c r="E939" s="196"/>
      <c r="F939" s="24"/>
      <c r="G939" s="197"/>
      <c r="H939" s="24"/>
      <c r="I939" s="24"/>
      <c r="J939" s="24"/>
      <c r="L939" s="24"/>
      <c r="M939" s="24"/>
      <c r="N939" s="24"/>
      <c r="O939" s="24"/>
      <c r="P939" s="24"/>
    </row>
    <row r="940" spans="1:16" ht="16.5" thickBot="1" x14ac:dyDescent="0.25">
      <c r="A940" s="24"/>
      <c r="B940" s="24"/>
      <c r="C940" s="191"/>
      <c r="D940" s="24"/>
      <c r="E940" s="196"/>
      <c r="F940" s="24"/>
      <c r="G940" s="197"/>
      <c r="H940" s="24"/>
      <c r="I940" s="24"/>
      <c r="J940" s="24"/>
      <c r="L940" s="24"/>
      <c r="M940" s="24"/>
      <c r="N940" s="24"/>
      <c r="O940" s="24"/>
      <c r="P940" s="24"/>
    </row>
    <row r="941" spans="1:16" ht="16.5" thickBot="1" x14ac:dyDescent="0.25">
      <c r="A941" s="24"/>
      <c r="B941" s="24"/>
      <c r="C941" s="191"/>
      <c r="D941" s="24"/>
      <c r="E941" s="196"/>
      <c r="F941" s="24"/>
      <c r="G941" s="197"/>
      <c r="H941" s="24"/>
      <c r="I941" s="24"/>
      <c r="J941" s="24"/>
      <c r="L941" s="24"/>
      <c r="M941" s="24"/>
      <c r="N941" s="24"/>
      <c r="O941" s="24"/>
      <c r="P941" s="24"/>
    </row>
    <row r="942" spans="1:16" ht="16.5" thickBot="1" x14ac:dyDescent="0.25">
      <c r="A942" s="24"/>
      <c r="B942" s="24"/>
      <c r="C942" s="191"/>
      <c r="D942" s="24"/>
      <c r="E942" s="196"/>
      <c r="F942" s="24"/>
      <c r="G942" s="197"/>
      <c r="H942" s="24"/>
      <c r="I942" s="24"/>
      <c r="J942" s="24"/>
      <c r="L942" s="24"/>
      <c r="M942" s="24"/>
      <c r="N942" s="24"/>
      <c r="O942" s="24"/>
      <c r="P942" s="24"/>
    </row>
    <row r="943" spans="1:16" ht="16.5" thickBot="1" x14ac:dyDescent="0.25">
      <c r="A943" s="24"/>
      <c r="B943" s="24"/>
      <c r="C943" s="191"/>
      <c r="D943" s="24"/>
      <c r="E943" s="196"/>
      <c r="F943" s="24"/>
      <c r="G943" s="197"/>
      <c r="H943" s="24"/>
      <c r="I943" s="24"/>
      <c r="J943" s="24"/>
      <c r="L943" s="24"/>
      <c r="M943" s="24"/>
      <c r="N943" s="24"/>
      <c r="O943" s="24"/>
      <c r="P943" s="24"/>
    </row>
    <row r="944" spans="1:16" ht="16.5" thickBot="1" x14ac:dyDescent="0.25">
      <c r="A944" s="24"/>
      <c r="B944" s="24"/>
      <c r="C944" s="191"/>
      <c r="D944" s="24"/>
      <c r="E944" s="196"/>
      <c r="F944" s="24"/>
      <c r="G944" s="197"/>
      <c r="H944" s="24"/>
      <c r="I944" s="24"/>
      <c r="J944" s="24"/>
      <c r="L944" s="24"/>
      <c r="M944" s="24"/>
      <c r="N944" s="24"/>
      <c r="O944" s="24"/>
      <c r="P944" s="24"/>
    </row>
    <row r="945" spans="1:16" ht="16.5" thickBot="1" x14ac:dyDescent="0.25">
      <c r="A945" s="24"/>
      <c r="B945" s="24"/>
      <c r="C945" s="191"/>
      <c r="D945" s="24"/>
      <c r="E945" s="196"/>
      <c r="F945" s="24"/>
      <c r="G945" s="197"/>
      <c r="H945" s="24"/>
      <c r="I945" s="24"/>
      <c r="J945" s="24"/>
      <c r="L945" s="24"/>
      <c r="M945" s="24"/>
      <c r="N945" s="24"/>
      <c r="O945" s="24"/>
      <c r="P945" s="24"/>
    </row>
    <row r="946" spans="1:16" ht="16.5" thickBot="1" x14ac:dyDescent="0.25">
      <c r="A946" s="24"/>
      <c r="B946" s="24"/>
      <c r="C946" s="191"/>
      <c r="D946" s="24"/>
      <c r="E946" s="196"/>
      <c r="F946" s="24"/>
      <c r="G946" s="197"/>
      <c r="H946" s="24"/>
      <c r="I946" s="24"/>
      <c r="J946" s="24"/>
      <c r="L946" s="24"/>
      <c r="M946" s="24"/>
      <c r="N946" s="24"/>
      <c r="O946" s="24"/>
      <c r="P946" s="24"/>
    </row>
    <row r="947" spans="1:16" ht="16.5" thickBot="1" x14ac:dyDescent="0.25">
      <c r="A947" s="24"/>
      <c r="B947" s="24"/>
      <c r="C947" s="191"/>
      <c r="D947" s="24"/>
      <c r="E947" s="196"/>
      <c r="F947" s="24"/>
      <c r="G947" s="197"/>
      <c r="H947" s="24"/>
      <c r="I947" s="24"/>
      <c r="J947" s="24"/>
      <c r="L947" s="24"/>
      <c r="M947" s="24"/>
      <c r="N947" s="24"/>
      <c r="O947" s="24"/>
      <c r="P947" s="24"/>
    </row>
    <row r="948" spans="1:16" ht="16.5" thickBot="1" x14ac:dyDescent="0.25">
      <c r="A948" s="24"/>
      <c r="B948" s="24"/>
      <c r="C948" s="191"/>
      <c r="D948" s="24"/>
      <c r="E948" s="196"/>
      <c r="F948" s="24"/>
      <c r="G948" s="197"/>
      <c r="H948" s="24"/>
      <c r="I948" s="24"/>
      <c r="J948" s="24"/>
      <c r="L948" s="24"/>
      <c r="M948" s="24"/>
      <c r="N948" s="24"/>
      <c r="O948" s="24"/>
      <c r="P948" s="24"/>
    </row>
    <row r="949" spans="1:16" ht="16.5" thickBot="1" x14ac:dyDescent="0.25">
      <c r="A949" s="24"/>
      <c r="B949" s="24"/>
      <c r="C949" s="191"/>
      <c r="D949" s="24"/>
      <c r="E949" s="196"/>
      <c r="F949" s="24"/>
      <c r="G949" s="197"/>
      <c r="H949" s="24"/>
      <c r="I949" s="24"/>
      <c r="J949" s="24"/>
      <c r="L949" s="24"/>
      <c r="M949" s="24"/>
      <c r="N949" s="24"/>
      <c r="O949" s="24"/>
      <c r="P949" s="24"/>
    </row>
    <row r="950" spans="1:16" ht="16.5" thickBot="1" x14ac:dyDescent="0.25">
      <c r="A950" s="24"/>
      <c r="B950" s="24"/>
      <c r="C950" s="191"/>
      <c r="D950" s="24"/>
      <c r="E950" s="196"/>
      <c r="F950" s="24"/>
      <c r="G950" s="197"/>
      <c r="H950" s="24"/>
      <c r="I950" s="24"/>
      <c r="J950" s="24"/>
      <c r="L950" s="24"/>
      <c r="M950" s="24"/>
      <c r="N950" s="24"/>
      <c r="O950" s="24"/>
      <c r="P950" s="24"/>
    </row>
    <row r="951" spans="1:16" ht="16.5" thickBot="1" x14ac:dyDescent="0.25">
      <c r="A951" s="24"/>
      <c r="B951" s="24"/>
      <c r="C951" s="191"/>
      <c r="D951" s="24"/>
      <c r="E951" s="196"/>
      <c r="F951" s="24"/>
      <c r="G951" s="197"/>
      <c r="H951" s="24"/>
      <c r="I951" s="24"/>
      <c r="J951" s="24"/>
      <c r="L951" s="24"/>
      <c r="M951" s="24"/>
      <c r="N951" s="24"/>
      <c r="O951" s="24"/>
      <c r="P951" s="24"/>
    </row>
    <row r="952" spans="1:16" ht="16.5" thickBot="1" x14ac:dyDescent="0.25">
      <c r="A952" s="24"/>
      <c r="B952" s="24"/>
      <c r="C952" s="191"/>
      <c r="D952" s="24"/>
      <c r="E952" s="196"/>
      <c r="F952" s="24"/>
      <c r="G952" s="197"/>
      <c r="H952" s="24"/>
      <c r="I952" s="24"/>
      <c r="J952" s="24"/>
      <c r="L952" s="24"/>
      <c r="M952" s="24"/>
      <c r="N952" s="24"/>
      <c r="O952" s="24"/>
      <c r="P952" s="24"/>
    </row>
    <row r="953" spans="1:16" ht="16.5" thickBot="1" x14ac:dyDescent="0.25">
      <c r="A953" s="24"/>
      <c r="B953" s="24"/>
      <c r="C953" s="191"/>
      <c r="D953" s="24"/>
      <c r="E953" s="196"/>
      <c r="F953" s="24"/>
      <c r="G953" s="197"/>
      <c r="H953" s="24"/>
      <c r="I953" s="24"/>
      <c r="J953" s="24"/>
      <c r="L953" s="24"/>
      <c r="M953" s="24"/>
      <c r="N953" s="24"/>
      <c r="O953" s="24"/>
      <c r="P953" s="24"/>
    </row>
    <row r="954" spans="1:16" ht="16.5" thickBot="1" x14ac:dyDescent="0.25">
      <c r="A954" s="24"/>
      <c r="B954" s="24"/>
      <c r="C954" s="191"/>
      <c r="D954" s="24"/>
      <c r="E954" s="196"/>
      <c r="F954" s="24"/>
      <c r="G954" s="197"/>
      <c r="H954" s="24"/>
      <c r="I954" s="24"/>
      <c r="J954" s="24"/>
      <c r="L954" s="24"/>
      <c r="M954" s="24"/>
      <c r="N954" s="24"/>
      <c r="O954" s="24"/>
      <c r="P954" s="24"/>
    </row>
    <row r="955" spans="1:16" ht="16.5" thickBot="1" x14ac:dyDescent="0.25">
      <c r="A955" s="24"/>
      <c r="B955" s="24"/>
      <c r="C955" s="191"/>
      <c r="D955" s="24"/>
      <c r="E955" s="196"/>
      <c r="F955" s="24"/>
      <c r="G955" s="197"/>
      <c r="H955" s="24"/>
      <c r="I955" s="24"/>
      <c r="J955" s="24"/>
      <c r="L955" s="24"/>
      <c r="M955" s="24"/>
      <c r="N955" s="24"/>
      <c r="O955" s="24"/>
      <c r="P955" s="24"/>
    </row>
    <row r="956" spans="1:16" ht="16.5" thickBot="1" x14ac:dyDescent="0.25">
      <c r="A956" s="24"/>
      <c r="B956" s="24"/>
      <c r="C956" s="191"/>
      <c r="D956" s="24"/>
      <c r="E956" s="196"/>
      <c r="F956" s="24"/>
      <c r="G956" s="197"/>
      <c r="H956" s="24"/>
      <c r="I956" s="24"/>
      <c r="J956" s="24"/>
      <c r="L956" s="24"/>
      <c r="M956" s="24"/>
      <c r="N956" s="24"/>
      <c r="O956" s="24"/>
      <c r="P956" s="24"/>
    </row>
    <row r="957" spans="1:16" ht="16.5" thickBot="1" x14ac:dyDescent="0.25">
      <c r="A957" s="24"/>
      <c r="B957" s="24"/>
      <c r="C957" s="191"/>
      <c r="D957" s="24"/>
      <c r="E957" s="196"/>
      <c r="F957" s="24"/>
      <c r="G957" s="197"/>
      <c r="H957" s="24"/>
      <c r="I957" s="24"/>
      <c r="J957" s="24"/>
      <c r="L957" s="24"/>
      <c r="M957" s="24"/>
      <c r="N957" s="24"/>
      <c r="O957" s="24"/>
      <c r="P957" s="24"/>
    </row>
    <row r="958" spans="1:16" ht="16.5" thickBot="1" x14ac:dyDescent="0.25">
      <c r="A958" s="24"/>
      <c r="B958" s="24"/>
      <c r="C958" s="191"/>
      <c r="D958" s="24"/>
      <c r="E958" s="196"/>
      <c r="F958" s="24"/>
      <c r="G958" s="197"/>
      <c r="H958" s="24"/>
      <c r="I958" s="24"/>
      <c r="J958" s="24"/>
      <c r="L958" s="24"/>
      <c r="M958" s="24"/>
      <c r="N958" s="24"/>
      <c r="O958" s="24"/>
      <c r="P958" s="24"/>
    </row>
    <row r="959" spans="1:16" ht="16.5" thickBot="1" x14ac:dyDescent="0.25">
      <c r="A959" s="24"/>
      <c r="B959" s="24"/>
      <c r="C959" s="191"/>
      <c r="D959" s="24"/>
      <c r="E959" s="196"/>
      <c r="F959" s="24"/>
      <c r="G959" s="197"/>
      <c r="H959" s="24"/>
      <c r="I959" s="24"/>
      <c r="J959" s="24"/>
      <c r="L959" s="24"/>
      <c r="M959" s="24"/>
      <c r="N959" s="24"/>
      <c r="O959" s="24"/>
      <c r="P959" s="24"/>
    </row>
    <row r="960" spans="1:16" ht="16.5" thickBot="1" x14ac:dyDescent="0.25">
      <c r="A960" s="24"/>
      <c r="B960" s="24"/>
      <c r="C960" s="191"/>
      <c r="D960" s="24"/>
      <c r="E960" s="196"/>
      <c r="F960" s="24"/>
      <c r="G960" s="197"/>
      <c r="H960" s="24"/>
      <c r="I960" s="24"/>
      <c r="J960" s="24"/>
      <c r="L960" s="24"/>
      <c r="M960" s="24"/>
      <c r="N960" s="24"/>
      <c r="O960" s="24"/>
      <c r="P960" s="24"/>
    </row>
    <row r="961" spans="1:16" ht="16.5" thickBot="1" x14ac:dyDescent="0.25">
      <c r="A961" s="24"/>
      <c r="B961" s="24"/>
      <c r="C961" s="191"/>
      <c r="D961" s="24"/>
      <c r="E961" s="196"/>
      <c r="F961" s="24"/>
      <c r="G961" s="197"/>
      <c r="H961" s="24"/>
      <c r="I961" s="24"/>
      <c r="J961" s="24"/>
      <c r="L961" s="24"/>
      <c r="M961" s="24"/>
      <c r="N961" s="24"/>
      <c r="O961" s="24"/>
      <c r="P961" s="24"/>
    </row>
    <row r="962" spans="1:16" ht="16.5" thickBot="1" x14ac:dyDescent="0.25">
      <c r="A962" s="24"/>
      <c r="B962" s="24"/>
      <c r="C962" s="191"/>
      <c r="D962" s="24"/>
      <c r="E962" s="196"/>
      <c r="F962" s="24"/>
      <c r="G962" s="197"/>
      <c r="H962" s="24"/>
      <c r="I962" s="24"/>
      <c r="J962" s="24"/>
      <c r="L962" s="24"/>
      <c r="M962" s="24"/>
      <c r="N962" s="24"/>
      <c r="O962" s="24"/>
      <c r="P962" s="24"/>
    </row>
    <row r="963" spans="1:16" ht="16.5" thickBot="1" x14ac:dyDescent="0.25">
      <c r="A963" s="24"/>
      <c r="B963" s="24"/>
      <c r="C963" s="191"/>
      <c r="D963" s="24"/>
      <c r="E963" s="196"/>
      <c r="F963" s="24"/>
      <c r="G963" s="197"/>
      <c r="H963" s="24"/>
      <c r="I963" s="24"/>
      <c r="J963" s="24"/>
      <c r="L963" s="24"/>
      <c r="M963" s="24"/>
      <c r="N963" s="24"/>
      <c r="O963" s="24"/>
      <c r="P963" s="24"/>
    </row>
    <row r="964" spans="1:16" ht="16.5" thickBot="1" x14ac:dyDescent="0.25">
      <c r="A964" s="24"/>
      <c r="B964" s="24"/>
      <c r="C964" s="191"/>
      <c r="D964" s="24"/>
      <c r="E964" s="196"/>
      <c r="F964" s="24"/>
      <c r="G964" s="197"/>
      <c r="H964" s="24"/>
      <c r="I964" s="24"/>
      <c r="J964" s="24"/>
      <c r="L964" s="24"/>
      <c r="M964" s="24"/>
      <c r="N964" s="24"/>
      <c r="O964" s="24"/>
      <c r="P964" s="24"/>
    </row>
    <row r="965" spans="1:16" ht="16.5" thickBot="1" x14ac:dyDescent="0.25">
      <c r="A965" s="24"/>
      <c r="B965" s="24"/>
      <c r="C965" s="191"/>
      <c r="D965" s="24"/>
      <c r="E965" s="196"/>
      <c r="F965" s="24"/>
      <c r="G965" s="197"/>
      <c r="H965" s="24"/>
      <c r="I965" s="24"/>
      <c r="J965" s="24"/>
      <c r="L965" s="24"/>
      <c r="M965" s="24"/>
      <c r="N965" s="24"/>
      <c r="O965" s="24"/>
      <c r="P965" s="24"/>
    </row>
    <row r="966" spans="1:16" ht="16.5" thickBot="1" x14ac:dyDescent="0.25">
      <c r="A966" s="24"/>
      <c r="B966" s="24"/>
      <c r="C966" s="191"/>
      <c r="D966" s="24"/>
      <c r="E966" s="196"/>
      <c r="F966" s="24"/>
      <c r="G966" s="197"/>
      <c r="H966" s="24"/>
      <c r="I966" s="24"/>
      <c r="J966" s="24"/>
      <c r="L966" s="24"/>
      <c r="M966" s="24"/>
      <c r="N966" s="24"/>
      <c r="O966" s="24"/>
      <c r="P966" s="24"/>
    </row>
    <row r="967" spans="1:16" ht="16.5" thickBot="1" x14ac:dyDescent="0.25">
      <c r="A967" s="24"/>
      <c r="B967" s="24"/>
      <c r="C967" s="191"/>
      <c r="D967" s="24"/>
      <c r="E967" s="196"/>
      <c r="F967" s="24"/>
      <c r="G967" s="197"/>
      <c r="H967" s="24"/>
      <c r="I967" s="24"/>
      <c r="J967" s="24"/>
      <c r="L967" s="24"/>
      <c r="M967" s="24"/>
      <c r="N967" s="24"/>
      <c r="O967" s="24"/>
      <c r="P967" s="24"/>
    </row>
    <row r="968" spans="1:16" ht="16.5" thickBot="1" x14ac:dyDescent="0.25">
      <c r="A968" s="24"/>
      <c r="B968" s="24"/>
      <c r="C968" s="191"/>
      <c r="D968" s="24"/>
      <c r="E968" s="196"/>
      <c r="F968" s="24"/>
      <c r="G968" s="197"/>
      <c r="H968" s="24"/>
      <c r="I968" s="24"/>
      <c r="J968" s="24"/>
      <c r="L968" s="24"/>
      <c r="M968" s="24"/>
      <c r="N968" s="24"/>
      <c r="O968" s="24"/>
      <c r="P968" s="24"/>
    </row>
    <row r="969" spans="1:16" ht="16.5" thickBot="1" x14ac:dyDescent="0.25">
      <c r="A969" s="24"/>
      <c r="B969" s="24"/>
      <c r="C969" s="191"/>
      <c r="D969" s="24"/>
      <c r="E969" s="196"/>
      <c r="F969" s="24"/>
      <c r="G969" s="197"/>
      <c r="H969" s="24"/>
      <c r="I969" s="24"/>
      <c r="J969" s="24"/>
      <c r="L969" s="24"/>
      <c r="M969" s="24"/>
      <c r="N969" s="24"/>
      <c r="O969" s="24"/>
      <c r="P969" s="24"/>
    </row>
    <row r="970" spans="1:16" ht="16.5" thickBot="1" x14ac:dyDescent="0.25">
      <c r="A970" s="24"/>
      <c r="B970" s="24"/>
      <c r="C970" s="191"/>
      <c r="D970" s="24"/>
      <c r="E970" s="196"/>
      <c r="F970" s="24"/>
      <c r="G970" s="197"/>
      <c r="H970" s="24"/>
      <c r="I970" s="24"/>
      <c r="J970" s="24"/>
      <c r="L970" s="24"/>
      <c r="M970" s="24"/>
      <c r="N970" s="24"/>
      <c r="O970" s="24"/>
      <c r="P970" s="24"/>
    </row>
    <row r="971" spans="1:16" ht="16.5" thickBot="1" x14ac:dyDescent="0.25">
      <c r="A971" s="24"/>
      <c r="B971" s="24"/>
      <c r="C971" s="191"/>
      <c r="D971" s="24"/>
      <c r="E971" s="196"/>
      <c r="F971" s="24"/>
      <c r="G971" s="197"/>
      <c r="H971" s="24"/>
      <c r="I971" s="24"/>
      <c r="J971" s="24"/>
      <c r="L971" s="24"/>
      <c r="M971" s="24"/>
      <c r="N971" s="24"/>
      <c r="O971" s="24"/>
      <c r="P971" s="24"/>
    </row>
    <row r="972" spans="1:16" ht="16.5" thickBot="1" x14ac:dyDescent="0.25">
      <c r="A972" s="24"/>
      <c r="B972" s="24"/>
      <c r="C972" s="191"/>
      <c r="D972" s="24"/>
      <c r="E972" s="196"/>
      <c r="F972" s="24"/>
      <c r="G972" s="197"/>
      <c r="H972" s="24"/>
      <c r="I972" s="24"/>
      <c r="J972" s="24"/>
      <c r="L972" s="24"/>
      <c r="M972" s="24"/>
      <c r="N972" s="24"/>
      <c r="O972" s="24"/>
      <c r="P972" s="24"/>
    </row>
    <row r="973" spans="1:16" ht="16.5" thickBot="1" x14ac:dyDescent="0.25">
      <c r="A973" s="24"/>
      <c r="B973" s="24"/>
      <c r="C973" s="191"/>
      <c r="D973" s="24"/>
      <c r="E973" s="196"/>
      <c r="F973" s="24"/>
      <c r="G973" s="197"/>
      <c r="H973" s="24"/>
      <c r="I973" s="24"/>
      <c r="J973" s="24"/>
      <c r="L973" s="24"/>
      <c r="M973" s="24"/>
      <c r="N973" s="24"/>
      <c r="O973" s="24"/>
      <c r="P973" s="24"/>
    </row>
    <row r="974" spans="1:16" ht="16.5" thickBot="1" x14ac:dyDescent="0.25">
      <c r="A974" s="24"/>
      <c r="B974" s="24"/>
      <c r="C974" s="191"/>
      <c r="D974" s="24"/>
      <c r="E974" s="196"/>
      <c r="F974" s="24"/>
      <c r="G974" s="197"/>
      <c r="H974" s="24"/>
      <c r="I974" s="24"/>
      <c r="J974" s="24"/>
      <c r="L974" s="24"/>
      <c r="M974" s="24"/>
      <c r="N974" s="24"/>
      <c r="O974" s="24"/>
      <c r="P974" s="24"/>
    </row>
    <row r="975" spans="1:16" ht="16.5" thickBot="1" x14ac:dyDescent="0.25">
      <c r="A975" s="24"/>
      <c r="B975" s="24"/>
      <c r="C975" s="191"/>
      <c r="D975" s="24"/>
      <c r="E975" s="196"/>
      <c r="F975" s="24"/>
      <c r="G975" s="197"/>
      <c r="H975" s="24"/>
      <c r="I975" s="24"/>
      <c r="J975" s="24"/>
      <c r="L975" s="24"/>
      <c r="M975" s="24"/>
      <c r="N975" s="24"/>
      <c r="O975" s="24"/>
      <c r="P975" s="24"/>
    </row>
    <row r="976" spans="1:16" ht="16.5" thickBot="1" x14ac:dyDescent="0.25">
      <c r="A976" s="24"/>
      <c r="B976" s="24"/>
      <c r="C976" s="191"/>
      <c r="D976" s="24"/>
      <c r="E976" s="196"/>
      <c r="F976" s="24"/>
      <c r="G976" s="197"/>
      <c r="H976" s="24"/>
      <c r="I976" s="24"/>
      <c r="J976" s="24"/>
      <c r="L976" s="24"/>
      <c r="M976" s="24"/>
      <c r="N976" s="24"/>
      <c r="O976" s="24"/>
      <c r="P976" s="24"/>
    </row>
    <row r="977" spans="1:16" ht="16.5" thickBot="1" x14ac:dyDescent="0.25">
      <c r="A977" s="24"/>
      <c r="B977" s="24"/>
      <c r="C977" s="191"/>
      <c r="D977" s="24"/>
      <c r="E977" s="196"/>
      <c r="F977" s="24"/>
      <c r="G977" s="197"/>
      <c r="H977" s="24"/>
      <c r="I977" s="24"/>
      <c r="J977" s="24"/>
      <c r="L977" s="24"/>
      <c r="M977" s="24"/>
      <c r="N977" s="24"/>
      <c r="O977" s="24"/>
      <c r="P977" s="24"/>
    </row>
    <row r="978" spans="1:16" ht="16.5" thickBot="1" x14ac:dyDescent="0.25">
      <c r="A978" s="24"/>
      <c r="B978" s="24"/>
      <c r="C978" s="191"/>
      <c r="D978" s="24"/>
      <c r="E978" s="196"/>
      <c r="F978" s="24"/>
      <c r="G978" s="197"/>
      <c r="H978" s="24"/>
      <c r="I978" s="24"/>
      <c r="J978" s="24"/>
      <c r="L978" s="24"/>
      <c r="M978" s="24"/>
      <c r="N978" s="24"/>
      <c r="O978" s="24"/>
      <c r="P978" s="24"/>
    </row>
    <row r="979" spans="1:16" ht="16.5" thickBot="1" x14ac:dyDescent="0.25">
      <c r="A979" s="24"/>
      <c r="B979" s="24"/>
      <c r="C979" s="191"/>
      <c r="D979" s="24"/>
      <c r="E979" s="196"/>
      <c r="F979" s="24"/>
      <c r="G979" s="197"/>
      <c r="H979" s="24"/>
      <c r="I979" s="24"/>
      <c r="J979" s="24"/>
      <c r="L979" s="24"/>
      <c r="M979" s="24"/>
      <c r="N979" s="24"/>
      <c r="O979" s="24"/>
      <c r="P979" s="24"/>
    </row>
    <row r="980" spans="1:16" ht="16.5" thickBot="1" x14ac:dyDescent="0.25">
      <c r="A980" s="24"/>
      <c r="B980" s="24"/>
      <c r="C980" s="191"/>
      <c r="D980" s="24"/>
      <c r="E980" s="196"/>
      <c r="F980" s="24"/>
      <c r="G980" s="197"/>
      <c r="H980" s="24"/>
      <c r="I980" s="24"/>
      <c r="J980" s="24"/>
      <c r="L980" s="24"/>
      <c r="M980" s="24"/>
      <c r="N980" s="24"/>
      <c r="O980" s="24"/>
      <c r="P980" s="24"/>
    </row>
    <row r="981" spans="1:16" ht="16.5" thickBot="1" x14ac:dyDescent="0.25">
      <c r="A981" s="24"/>
      <c r="B981" s="24"/>
      <c r="C981" s="191"/>
      <c r="D981" s="24"/>
      <c r="E981" s="196"/>
      <c r="F981" s="24"/>
      <c r="G981" s="197"/>
      <c r="H981" s="24"/>
      <c r="I981" s="24"/>
      <c r="J981" s="24"/>
      <c r="L981" s="24"/>
      <c r="M981" s="24"/>
      <c r="N981" s="24"/>
      <c r="O981" s="24"/>
      <c r="P981" s="24"/>
    </row>
    <row r="982" spans="1:16" ht="16.5" thickBot="1" x14ac:dyDescent="0.25">
      <c r="A982" s="24"/>
      <c r="B982" s="24"/>
      <c r="C982" s="191"/>
      <c r="D982" s="24"/>
      <c r="E982" s="196"/>
      <c r="F982" s="24"/>
      <c r="G982" s="197"/>
      <c r="H982" s="24"/>
      <c r="I982" s="24"/>
      <c r="J982" s="24"/>
      <c r="L982" s="24"/>
      <c r="M982" s="24"/>
      <c r="N982" s="24"/>
      <c r="O982" s="24"/>
      <c r="P982" s="24"/>
    </row>
    <row r="983" spans="1:16" ht="16.5" thickBot="1" x14ac:dyDescent="0.25">
      <c r="A983" s="24"/>
      <c r="B983" s="24"/>
      <c r="C983" s="191"/>
      <c r="D983" s="24"/>
      <c r="E983" s="196"/>
      <c r="F983" s="24"/>
      <c r="G983" s="197"/>
      <c r="H983" s="24"/>
      <c r="I983" s="24"/>
      <c r="J983" s="24"/>
      <c r="L983" s="24"/>
      <c r="M983" s="24"/>
      <c r="N983" s="24"/>
      <c r="O983" s="24"/>
      <c r="P983" s="24"/>
    </row>
    <row r="984" spans="1:16" ht="16.5" thickBot="1" x14ac:dyDescent="0.25">
      <c r="A984" s="24"/>
      <c r="B984" s="24"/>
      <c r="C984" s="191"/>
      <c r="D984" s="24"/>
      <c r="E984" s="196"/>
      <c r="F984" s="24"/>
      <c r="G984" s="197"/>
      <c r="H984" s="24"/>
      <c r="I984" s="24"/>
      <c r="J984" s="24"/>
      <c r="L984" s="24"/>
      <c r="M984" s="24"/>
      <c r="N984" s="24"/>
      <c r="O984" s="24"/>
      <c r="P984" s="24"/>
    </row>
    <row r="985" spans="1:16" ht="16.5" thickBot="1" x14ac:dyDescent="0.25">
      <c r="A985" s="24"/>
      <c r="B985" s="24"/>
      <c r="C985" s="191"/>
      <c r="D985" s="24"/>
      <c r="E985" s="196"/>
      <c r="F985" s="24"/>
      <c r="G985" s="197"/>
      <c r="H985" s="24"/>
      <c r="I985" s="24"/>
      <c r="J985" s="24"/>
      <c r="L985" s="24"/>
      <c r="M985" s="24"/>
      <c r="N985" s="24"/>
      <c r="O985" s="24"/>
      <c r="P985" s="24"/>
    </row>
    <row r="986" spans="1:16" ht="16.5" thickBot="1" x14ac:dyDescent="0.25">
      <c r="A986" s="24"/>
      <c r="B986" s="24"/>
      <c r="C986" s="191"/>
      <c r="D986" s="24"/>
      <c r="E986" s="196"/>
      <c r="F986" s="24"/>
      <c r="G986" s="197"/>
      <c r="H986" s="24"/>
      <c r="I986" s="24"/>
      <c r="J986" s="24"/>
      <c r="L986" s="24"/>
      <c r="M986" s="24"/>
      <c r="N986" s="24"/>
      <c r="O986" s="24"/>
      <c r="P986" s="24"/>
    </row>
    <row r="987" spans="1:16" ht="16.5" thickBot="1" x14ac:dyDescent="0.25">
      <c r="A987" s="24"/>
      <c r="B987" s="24"/>
      <c r="C987" s="191"/>
      <c r="D987" s="24"/>
      <c r="E987" s="196"/>
      <c r="F987" s="24"/>
      <c r="G987" s="197"/>
      <c r="H987" s="24"/>
      <c r="I987" s="24"/>
      <c r="J987" s="24"/>
      <c r="L987" s="24"/>
      <c r="M987" s="24"/>
      <c r="N987" s="24"/>
      <c r="O987" s="24"/>
      <c r="P987" s="24"/>
    </row>
    <row r="988" spans="1:16" ht="16.5" thickBot="1" x14ac:dyDescent="0.25">
      <c r="A988" s="24"/>
      <c r="B988" s="24"/>
      <c r="C988" s="191"/>
      <c r="D988" s="24"/>
      <c r="E988" s="196"/>
      <c r="F988" s="24"/>
      <c r="G988" s="197"/>
      <c r="H988" s="24"/>
      <c r="I988" s="24"/>
      <c r="J988" s="24"/>
      <c r="L988" s="24"/>
      <c r="M988" s="24"/>
      <c r="N988" s="24"/>
      <c r="O988" s="24"/>
      <c r="P988" s="24"/>
    </row>
    <row r="989" spans="1:16" ht="16.5" thickBot="1" x14ac:dyDescent="0.25">
      <c r="A989" s="24"/>
      <c r="B989" s="24"/>
      <c r="C989" s="191"/>
      <c r="D989" s="24"/>
      <c r="E989" s="196"/>
      <c r="F989" s="24"/>
      <c r="G989" s="197"/>
      <c r="H989" s="24"/>
      <c r="I989" s="24"/>
      <c r="J989" s="24"/>
      <c r="L989" s="24"/>
      <c r="M989" s="24"/>
      <c r="N989" s="24"/>
      <c r="O989" s="24"/>
      <c r="P989" s="24"/>
    </row>
    <row r="990" spans="1:16" ht="16.5" thickBot="1" x14ac:dyDescent="0.25">
      <c r="A990" s="24"/>
      <c r="B990" s="24"/>
      <c r="C990" s="191"/>
      <c r="D990" s="24"/>
      <c r="E990" s="196"/>
      <c r="F990" s="24"/>
      <c r="G990" s="197"/>
      <c r="H990" s="24"/>
      <c r="I990" s="24"/>
      <c r="J990" s="24"/>
      <c r="L990" s="24"/>
      <c r="M990" s="24"/>
      <c r="N990" s="24"/>
      <c r="O990" s="24"/>
      <c r="P990" s="24"/>
    </row>
    <row r="991" spans="1:16" ht="16.5" thickBot="1" x14ac:dyDescent="0.25">
      <c r="A991" s="24"/>
      <c r="B991" s="24"/>
      <c r="C991" s="191"/>
      <c r="D991" s="24"/>
      <c r="E991" s="196"/>
      <c r="F991" s="24"/>
      <c r="G991" s="197"/>
      <c r="H991" s="24"/>
      <c r="I991" s="24"/>
      <c r="J991" s="24"/>
      <c r="L991" s="24"/>
      <c r="M991" s="24"/>
      <c r="N991" s="24"/>
      <c r="O991" s="24"/>
      <c r="P991" s="24"/>
    </row>
    <row r="992" spans="1:16" ht="16.5" thickBot="1" x14ac:dyDescent="0.25">
      <c r="A992" s="24"/>
      <c r="B992" s="24"/>
      <c r="C992" s="191"/>
      <c r="D992" s="24"/>
      <c r="E992" s="196"/>
      <c r="F992" s="24"/>
      <c r="G992" s="197"/>
      <c r="H992" s="24"/>
      <c r="I992" s="24"/>
      <c r="J992" s="24"/>
      <c r="L992" s="24"/>
      <c r="M992" s="24"/>
      <c r="N992" s="24"/>
      <c r="O992" s="24"/>
      <c r="P992" s="24"/>
    </row>
    <row r="993" spans="1:16" ht="16.5" thickBot="1" x14ac:dyDescent="0.25">
      <c r="A993" s="24"/>
      <c r="B993" s="24"/>
      <c r="C993" s="191"/>
      <c r="D993" s="24"/>
      <c r="E993" s="196"/>
      <c r="F993" s="24"/>
      <c r="G993" s="197"/>
      <c r="H993" s="24"/>
      <c r="I993" s="24"/>
      <c r="J993" s="24"/>
      <c r="L993" s="24"/>
      <c r="M993" s="24"/>
      <c r="N993" s="24"/>
      <c r="O993" s="24"/>
      <c r="P993" s="24"/>
    </row>
    <row r="994" spans="1:16" ht="16.5" thickBot="1" x14ac:dyDescent="0.25">
      <c r="A994" s="24"/>
      <c r="B994" s="24"/>
      <c r="C994" s="191"/>
      <c r="D994" s="24"/>
      <c r="E994" s="196"/>
      <c r="F994" s="24"/>
      <c r="G994" s="197"/>
      <c r="H994" s="24"/>
      <c r="I994" s="24"/>
      <c r="J994" s="24"/>
      <c r="L994" s="24"/>
      <c r="M994" s="24"/>
      <c r="N994" s="24"/>
      <c r="O994" s="24"/>
      <c r="P994" s="24"/>
    </row>
    <row r="995" spans="1:16" ht="16.5" thickBot="1" x14ac:dyDescent="0.25">
      <c r="A995" s="24"/>
      <c r="B995" s="24"/>
      <c r="C995" s="191"/>
      <c r="D995" s="24"/>
      <c r="E995" s="196"/>
      <c r="F995" s="24"/>
      <c r="G995" s="197"/>
      <c r="H995" s="24"/>
      <c r="I995" s="24"/>
      <c r="J995" s="24"/>
      <c r="L995" s="24"/>
      <c r="M995" s="24"/>
      <c r="N995" s="24"/>
      <c r="O995" s="24"/>
      <c r="P995" s="24"/>
    </row>
    <row r="996" spans="1:16" ht="16.5" thickBot="1" x14ac:dyDescent="0.25">
      <c r="A996" s="24"/>
      <c r="B996" s="24"/>
      <c r="C996" s="191"/>
      <c r="D996" s="24"/>
      <c r="E996" s="196"/>
      <c r="F996" s="24"/>
      <c r="G996" s="197"/>
      <c r="H996" s="24"/>
      <c r="I996" s="24"/>
      <c r="J996" s="24"/>
      <c r="L996" s="24"/>
      <c r="M996" s="24"/>
      <c r="N996" s="24"/>
      <c r="O996" s="24"/>
      <c r="P996" s="24"/>
    </row>
    <row r="997" spans="1:16" ht="16.5" thickBot="1" x14ac:dyDescent="0.25">
      <c r="A997" s="24"/>
      <c r="B997" s="24"/>
      <c r="C997" s="191"/>
      <c r="D997" s="24"/>
      <c r="E997" s="196"/>
      <c r="F997" s="24"/>
      <c r="G997" s="197"/>
      <c r="H997" s="24"/>
      <c r="I997" s="24"/>
      <c r="J997" s="24"/>
      <c r="L997" s="24"/>
      <c r="M997" s="24"/>
      <c r="N997" s="24"/>
      <c r="O997" s="24"/>
      <c r="P997" s="24"/>
    </row>
    <row r="998" spans="1:16" ht="16.5" thickBot="1" x14ac:dyDescent="0.25">
      <c r="A998" s="24"/>
      <c r="B998" s="24"/>
      <c r="C998" s="191"/>
      <c r="D998" s="24"/>
      <c r="E998" s="196"/>
      <c r="F998" s="24"/>
      <c r="G998" s="197"/>
      <c r="H998" s="24"/>
      <c r="I998" s="24"/>
      <c r="J998" s="24"/>
      <c r="L998" s="24"/>
      <c r="M998" s="24"/>
      <c r="N998" s="24"/>
      <c r="O998" s="24"/>
      <c r="P998" s="24"/>
    </row>
    <row r="999" spans="1:16" ht="16.5" thickBot="1" x14ac:dyDescent="0.25">
      <c r="A999" s="24"/>
      <c r="B999" s="24"/>
      <c r="C999" s="191"/>
      <c r="D999" s="24"/>
      <c r="E999" s="196"/>
      <c r="F999" s="24"/>
      <c r="G999" s="197"/>
      <c r="H999" s="24"/>
      <c r="I999" s="24"/>
      <c r="J999" s="24"/>
      <c r="L999" s="24"/>
      <c r="M999" s="24"/>
      <c r="N999" s="24"/>
      <c r="O999" s="24"/>
      <c r="P999" s="24"/>
    </row>
    <row r="1000" spans="1:16" ht="16.5" thickBot="1" x14ac:dyDescent="0.25">
      <c r="A1000" s="24"/>
      <c r="B1000" s="24"/>
      <c r="C1000" s="191"/>
      <c r="D1000" s="24"/>
      <c r="E1000" s="196"/>
      <c r="F1000" s="24"/>
      <c r="G1000" s="197"/>
      <c r="H1000" s="24"/>
      <c r="I1000" s="24"/>
      <c r="J1000" s="24"/>
      <c r="L1000" s="24"/>
      <c r="M1000" s="24"/>
      <c r="N1000" s="24"/>
      <c r="O1000" s="24"/>
      <c r="P1000" s="24"/>
    </row>
    <row r="1001" spans="1:16" ht="16.5" thickBot="1" x14ac:dyDescent="0.25">
      <c r="A1001" s="24"/>
      <c r="B1001" s="24"/>
      <c r="C1001" s="191"/>
      <c r="D1001" s="24"/>
      <c r="E1001" s="196"/>
      <c r="F1001" s="24"/>
      <c r="G1001" s="197"/>
      <c r="H1001" s="24"/>
      <c r="I1001" s="24"/>
      <c r="J1001" s="24"/>
      <c r="L1001" s="24"/>
      <c r="M1001" s="24"/>
      <c r="N1001" s="24"/>
      <c r="O1001" s="24"/>
      <c r="P1001" s="24"/>
    </row>
    <row r="1002" spans="1:16" ht="16.5" thickBot="1" x14ac:dyDescent="0.25">
      <c r="A1002" s="24"/>
      <c r="B1002" s="24"/>
      <c r="C1002" s="191"/>
      <c r="D1002" s="24"/>
      <c r="E1002" s="196"/>
      <c r="F1002" s="24"/>
      <c r="G1002" s="197"/>
      <c r="H1002" s="24"/>
      <c r="I1002" s="24"/>
      <c r="J1002" s="24"/>
      <c r="L1002" s="24"/>
      <c r="M1002" s="24"/>
      <c r="N1002" s="24"/>
      <c r="O1002" s="24"/>
      <c r="P1002" s="24"/>
    </row>
    <row r="1003" spans="1:16" ht="16.5" thickBot="1" x14ac:dyDescent="0.25">
      <c r="A1003" s="24"/>
      <c r="B1003" s="24"/>
      <c r="C1003" s="191"/>
      <c r="D1003" s="24"/>
      <c r="E1003" s="196"/>
      <c r="F1003" s="24"/>
      <c r="G1003" s="197"/>
      <c r="H1003" s="24"/>
      <c r="I1003" s="24"/>
      <c r="J1003" s="24"/>
      <c r="L1003" s="24"/>
      <c r="M1003" s="24"/>
      <c r="N1003" s="24"/>
      <c r="O1003" s="24"/>
      <c r="P1003" s="24"/>
    </row>
    <row r="1004" spans="1:16" ht="16.5" thickBot="1" x14ac:dyDescent="0.25">
      <c r="A1004" s="24"/>
      <c r="B1004" s="24"/>
      <c r="C1004" s="191"/>
      <c r="D1004" s="24"/>
      <c r="E1004" s="196"/>
      <c r="F1004" s="24"/>
      <c r="G1004" s="197"/>
      <c r="H1004" s="24"/>
      <c r="I1004" s="24"/>
      <c r="J1004" s="24"/>
      <c r="L1004" s="24"/>
      <c r="M1004" s="24"/>
      <c r="N1004" s="24"/>
      <c r="O1004" s="24"/>
      <c r="P1004" s="24"/>
    </row>
    <row r="1005" spans="1:16" ht="16.5" thickBot="1" x14ac:dyDescent="0.25">
      <c r="A1005" s="24"/>
      <c r="B1005" s="24"/>
      <c r="C1005" s="191"/>
      <c r="D1005" s="24"/>
      <c r="E1005" s="196"/>
      <c r="F1005" s="24"/>
      <c r="G1005" s="197"/>
      <c r="H1005" s="24"/>
      <c r="I1005" s="24"/>
      <c r="J1005" s="24"/>
      <c r="L1005" s="24"/>
      <c r="M1005" s="24"/>
      <c r="N1005" s="24"/>
      <c r="O1005" s="24"/>
      <c r="P1005" s="24"/>
    </row>
    <row r="1006" spans="1:16" ht="16.5" thickBot="1" x14ac:dyDescent="0.25">
      <c r="A1006" s="24"/>
      <c r="B1006" s="24"/>
      <c r="C1006" s="191"/>
      <c r="D1006" s="24"/>
      <c r="E1006" s="196"/>
      <c r="F1006" s="24"/>
      <c r="G1006" s="197"/>
      <c r="H1006" s="24"/>
      <c r="I1006" s="24"/>
      <c r="J1006" s="24"/>
      <c r="L1006" s="24"/>
      <c r="M1006" s="24"/>
      <c r="N1006" s="24"/>
      <c r="O1006" s="24"/>
      <c r="P1006" s="24"/>
    </row>
    <row r="1007" spans="1:16" ht="16.5" thickBot="1" x14ac:dyDescent="0.25">
      <c r="A1007" s="24"/>
      <c r="B1007" s="24"/>
      <c r="C1007" s="191"/>
      <c r="D1007" s="24"/>
      <c r="E1007" s="196"/>
      <c r="F1007" s="24"/>
      <c r="G1007" s="197"/>
      <c r="H1007" s="24"/>
      <c r="I1007" s="24"/>
      <c r="J1007" s="24"/>
      <c r="L1007" s="24"/>
      <c r="M1007" s="24"/>
      <c r="N1007" s="24"/>
      <c r="O1007" s="24"/>
      <c r="P1007" s="24"/>
    </row>
    <row r="1008" spans="1:16" ht="16.5" thickBot="1" x14ac:dyDescent="0.25">
      <c r="A1008" s="24"/>
      <c r="B1008" s="24"/>
      <c r="C1008" s="191"/>
      <c r="D1008" s="24"/>
      <c r="E1008" s="196"/>
      <c r="F1008" s="24"/>
      <c r="G1008" s="197"/>
      <c r="H1008" s="24"/>
      <c r="I1008" s="24"/>
      <c r="J1008" s="24"/>
      <c r="L1008" s="24"/>
      <c r="M1008" s="24"/>
      <c r="N1008" s="24"/>
      <c r="O1008" s="24"/>
      <c r="P1008" s="24"/>
    </row>
    <row r="1009" spans="1:16" ht="16.5" thickBot="1" x14ac:dyDescent="0.25">
      <c r="A1009" s="24"/>
      <c r="B1009" s="24"/>
      <c r="C1009" s="191"/>
      <c r="D1009" s="24"/>
      <c r="E1009" s="196"/>
      <c r="F1009" s="24"/>
      <c r="G1009" s="197"/>
      <c r="H1009" s="24"/>
      <c r="I1009" s="24"/>
      <c r="J1009" s="24"/>
      <c r="L1009" s="24"/>
      <c r="M1009" s="24"/>
      <c r="N1009" s="24"/>
      <c r="O1009" s="24"/>
      <c r="P1009" s="24"/>
    </row>
    <row r="1010" spans="1:16" ht="16.5" thickBot="1" x14ac:dyDescent="0.25">
      <c r="A1010" s="24"/>
      <c r="B1010" s="24"/>
      <c r="C1010" s="191"/>
      <c r="D1010" s="24"/>
      <c r="E1010" s="196"/>
      <c r="F1010" s="24"/>
      <c r="G1010" s="197"/>
      <c r="H1010" s="24"/>
      <c r="I1010" s="24"/>
      <c r="J1010" s="24"/>
      <c r="L1010" s="24"/>
      <c r="M1010" s="24"/>
      <c r="N1010" s="24"/>
      <c r="O1010" s="24"/>
      <c r="P1010" s="24"/>
    </row>
    <row r="1011" spans="1:16" ht="16.5" thickBot="1" x14ac:dyDescent="0.25">
      <c r="A1011" s="24"/>
      <c r="B1011" s="24"/>
      <c r="C1011" s="191"/>
      <c r="D1011" s="24"/>
      <c r="E1011" s="196"/>
      <c r="F1011" s="24"/>
      <c r="G1011" s="197"/>
      <c r="H1011" s="24"/>
      <c r="I1011" s="24"/>
      <c r="J1011" s="24"/>
      <c r="L1011" s="24"/>
      <c r="M1011" s="24"/>
      <c r="N1011" s="24"/>
      <c r="O1011" s="24"/>
      <c r="P1011" s="24"/>
    </row>
    <row r="1012" spans="1:16" ht="16.5" thickBot="1" x14ac:dyDescent="0.25">
      <c r="A1012" s="24"/>
      <c r="B1012" s="24"/>
      <c r="C1012" s="191"/>
      <c r="D1012" s="24"/>
      <c r="E1012" s="196"/>
      <c r="F1012" s="24"/>
      <c r="G1012" s="197"/>
      <c r="H1012" s="24"/>
      <c r="I1012" s="24"/>
      <c r="J1012" s="24"/>
      <c r="L1012" s="24"/>
      <c r="M1012" s="24"/>
      <c r="N1012" s="24"/>
      <c r="O1012" s="24"/>
      <c r="P1012" s="24"/>
    </row>
    <row r="1013" spans="1:16" ht="16.5" thickBot="1" x14ac:dyDescent="0.25">
      <c r="A1013" s="24"/>
      <c r="B1013" s="24"/>
      <c r="C1013" s="191"/>
      <c r="D1013" s="24"/>
      <c r="E1013" s="196"/>
      <c r="F1013" s="24"/>
      <c r="G1013" s="197"/>
      <c r="H1013" s="24"/>
      <c r="I1013" s="24"/>
      <c r="J1013" s="24"/>
      <c r="L1013" s="24"/>
      <c r="M1013" s="24"/>
      <c r="N1013" s="24"/>
      <c r="O1013" s="24"/>
      <c r="P1013" s="24"/>
    </row>
    <row r="1014" spans="1:16" ht="16.5" thickBot="1" x14ac:dyDescent="0.25">
      <c r="A1014" s="24"/>
      <c r="B1014" s="24"/>
      <c r="C1014" s="191"/>
      <c r="D1014" s="24"/>
      <c r="E1014" s="196"/>
      <c r="F1014" s="24"/>
      <c r="G1014" s="197"/>
      <c r="H1014" s="24"/>
      <c r="I1014" s="24"/>
      <c r="J1014" s="24"/>
      <c r="L1014" s="24"/>
      <c r="M1014" s="24"/>
      <c r="N1014" s="24"/>
      <c r="O1014" s="24"/>
      <c r="P1014" s="24"/>
    </row>
    <row r="1015" spans="1:16" ht="16.5" thickBot="1" x14ac:dyDescent="0.25">
      <c r="A1015" s="24"/>
      <c r="B1015" s="24"/>
      <c r="C1015" s="191"/>
      <c r="D1015" s="24"/>
      <c r="E1015" s="196"/>
      <c r="F1015" s="24"/>
      <c r="G1015" s="197"/>
      <c r="H1015" s="24"/>
      <c r="I1015" s="24"/>
      <c r="J1015" s="24"/>
      <c r="L1015" s="24"/>
      <c r="M1015" s="24"/>
      <c r="N1015" s="24"/>
      <c r="O1015" s="24"/>
      <c r="P1015" s="24"/>
    </row>
    <row r="1016" spans="1:16" ht="16.5" thickBot="1" x14ac:dyDescent="0.25">
      <c r="A1016" s="24"/>
      <c r="B1016" s="24"/>
      <c r="C1016" s="191"/>
      <c r="D1016" s="24"/>
      <c r="E1016" s="196"/>
      <c r="F1016" s="24"/>
      <c r="G1016" s="197"/>
      <c r="H1016" s="24"/>
      <c r="I1016" s="24"/>
      <c r="J1016" s="24"/>
      <c r="L1016" s="24"/>
      <c r="M1016" s="24"/>
      <c r="N1016" s="24"/>
      <c r="O1016" s="24"/>
      <c r="P1016" s="24"/>
    </row>
    <row r="1017" spans="1:16" ht="16.5" thickBot="1" x14ac:dyDescent="0.25">
      <c r="A1017" s="24"/>
      <c r="B1017" s="24"/>
      <c r="C1017" s="191"/>
      <c r="D1017" s="24"/>
      <c r="E1017" s="196"/>
      <c r="F1017" s="24"/>
      <c r="G1017" s="197"/>
      <c r="H1017" s="24"/>
      <c r="I1017" s="24"/>
      <c r="J1017" s="24"/>
      <c r="L1017" s="24"/>
      <c r="M1017" s="24"/>
      <c r="N1017" s="24"/>
      <c r="O1017" s="24"/>
      <c r="P1017" s="24"/>
    </row>
    <row r="1018" spans="1:16" ht="16.5" thickBot="1" x14ac:dyDescent="0.25">
      <c r="A1018" s="24"/>
      <c r="B1018" s="24"/>
      <c r="C1018" s="191"/>
      <c r="D1018" s="24"/>
      <c r="E1018" s="196"/>
      <c r="F1018" s="24"/>
      <c r="G1018" s="197"/>
      <c r="H1018" s="24"/>
      <c r="I1018" s="24"/>
      <c r="J1018" s="24"/>
      <c r="L1018" s="24"/>
      <c r="M1018" s="24"/>
      <c r="N1018" s="24"/>
      <c r="O1018" s="24"/>
      <c r="P1018" s="24"/>
    </row>
    <row r="1019" spans="1:16" ht="16.5" thickBot="1" x14ac:dyDescent="0.25">
      <c r="A1019" s="24"/>
      <c r="B1019" s="24"/>
      <c r="C1019" s="191"/>
      <c r="D1019" s="24"/>
      <c r="E1019" s="196"/>
      <c r="F1019" s="24"/>
      <c r="G1019" s="197"/>
      <c r="H1019" s="24"/>
      <c r="I1019" s="24"/>
      <c r="J1019" s="24"/>
      <c r="L1019" s="24"/>
      <c r="M1019" s="24"/>
      <c r="N1019" s="24"/>
      <c r="O1019" s="24"/>
      <c r="P1019" s="24"/>
    </row>
    <row r="1020" spans="1:16" ht="16.5" thickBot="1" x14ac:dyDescent="0.25">
      <c r="A1020" s="24"/>
      <c r="B1020" s="24"/>
      <c r="C1020" s="191"/>
      <c r="D1020" s="24"/>
      <c r="E1020" s="196"/>
      <c r="F1020" s="24"/>
      <c r="G1020" s="197"/>
      <c r="H1020" s="24"/>
      <c r="I1020" s="24"/>
      <c r="J1020" s="24"/>
      <c r="L1020" s="24"/>
      <c r="M1020" s="24"/>
      <c r="N1020" s="24"/>
      <c r="O1020" s="24"/>
      <c r="P1020" s="24"/>
    </row>
    <row r="1021" spans="1:16" ht="16.5" thickBot="1" x14ac:dyDescent="0.25">
      <c r="A1021" s="24"/>
      <c r="B1021" s="24"/>
      <c r="C1021" s="191"/>
      <c r="D1021" s="24"/>
      <c r="E1021" s="196"/>
      <c r="F1021" s="24"/>
      <c r="G1021" s="197"/>
      <c r="H1021" s="24"/>
      <c r="I1021" s="24"/>
      <c r="J1021" s="24"/>
      <c r="L1021" s="24"/>
      <c r="M1021" s="24"/>
      <c r="N1021" s="24"/>
      <c r="O1021" s="24"/>
      <c r="P1021" s="24"/>
    </row>
    <row r="1022" spans="1:16" ht="16.5" thickBot="1" x14ac:dyDescent="0.25">
      <c r="A1022" s="24"/>
      <c r="B1022" s="24"/>
      <c r="C1022" s="191"/>
      <c r="D1022" s="24"/>
      <c r="E1022" s="196"/>
      <c r="F1022" s="24"/>
      <c r="G1022" s="197"/>
      <c r="H1022" s="24"/>
      <c r="I1022" s="24"/>
      <c r="J1022" s="24"/>
      <c r="L1022" s="24"/>
      <c r="M1022" s="24"/>
      <c r="N1022" s="24"/>
      <c r="O1022" s="24"/>
      <c r="P1022" s="24"/>
    </row>
    <row r="1023" spans="1:16" ht="16.5" thickBot="1" x14ac:dyDescent="0.25">
      <c r="A1023" s="24"/>
      <c r="B1023" s="24"/>
      <c r="C1023" s="191"/>
      <c r="D1023" s="24"/>
      <c r="E1023" s="196"/>
      <c r="F1023" s="24"/>
      <c r="G1023" s="197"/>
      <c r="H1023" s="24"/>
      <c r="I1023" s="24"/>
      <c r="J1023" s="24"/>
      <c r="L1023" s="24"/>
      <c r="M1023" s="24"/>
      <c r="N1023" s="24"/>
      <c r="O1023" s="24"/>
      <c r="P1023" s="24"/>
    </row>
    <row r="1024" spans="1:16" ht="16.5" thickBot="1" x14ac:dyDescent="0.25">
      <c r="A1024" s="24"/>
      <c r="B1024" s="24"/>
      <c r="C1024" s="191"/>
      <c r="D1024" s="24"/>
      <c r="E1024" s="196"/>
      <c r="F1024" s="24"/>
      <c r="G1024" s="197"/>
      <c r="H1024" s="24"/>
      <c r="I1024" s="24"/>
      <c r="J1024" s="24"/>
      <c r="L1024" s="24"/>
      <c r="M1024" s="24"/>
      <c r="N1024" s="24"/>
      <c r="O1024" s="24"/>
      <c r="P1024" s="24"/>
    </row>
    <row r="1025" spans="1:16" ht="16.5" thickBot="1" x14ac:dyDescent="0.25">
      <c r="A1025" s="24"/>
      <c r="B1025" s="24"/>
      <c r="C1025" s="191"/>
      <c r="D1025" s="24"/>
      <c r="E1025" s="196"/>
      <c r="F1025" s="24"/>
      <c r="G1025" s="197"/>
      <c r="H1025" s="24"/>
      <c r="I1025" s="24"/>
      <c r="J1025" s="24"/>
      <c r="L1025" s="24"/>
      <c r="M1025" s="24"/>
      <c r="N1025" s="24"/>
      <c r="O1025" s="24"/>
      <c r="P1025" s="24"/>
    </row>
    <row r="1026" spans="1:16" ht="16.5" thickBot="1" x14ac:dyDescent="0.25">
      <c r="A1026" s="24"/>
      <c r="B1026" s="24"/>
      <c r="C1026" s="191"/>
      <c r="D1026" s="24"/>
      <c r="E1026" s="196"/>
      <c r="F1026" s="24"/>
      <c r="G1026" s="197"/>
      <c r="H1026" s="24"/>
      <c r="I1026" s="24"/>
      <c r="J1026" s="24"/>
      <c r="L1026" s="24"/>
      <c r="M1026" s="24"/>
      <c r="N1026" s="24"/>
      <c r="O1026" s="24"/>
      <c r="P1026" s="24"/>
    </row>
    <row r="1027" spans="1:16" ht="16.5" thickBot="1" x14ac:dyDescent="0.25">
      <c r="A1027" s="24"/>
      <c r="B1027" s="24"/>
      <c r="C1027" s="191"/>
      <c r="D1027" s="24"/>
      <c r="E1027" s="196"/>
      <c r="F1027" s="24"/>
      <c r="G1027" s="197"/>
      <c r="H1027" s="24"/>
      <c r="I1027" s="24"/>
      <c r="J1027" s="24"/>
      <c r="L1027" s="24"/>
      <c r="M1027" s="24"/>
      <c r="N1027" s="24"/>
      <c r="O1027" s="24"/>
      <c r="P1027" s="24"/>
    </row>
    <row r="1028" spans="1:16" ht="16.5" thickBot="1" x14ac:dyDescent="0.25">
      <c r="A1028" s="24"/>
      <c r="B1028" s="24"/>
      <c r="C1028" s="191"/>
      <c r="D1028" s="24"/>
      <c r="E1028" s="196"/>
      <c r="F1028" s="24"/>
      <c r="G1028" s="197"/>
      <c r="H1028" s="24"/>
      <c r="I1028" s="24"/>
      <c r="J1028" s="24"/>
      <c r="L1028" s="24"/>
      <c r="M1028" s="24"/>
      <c r="N1028" s="24"/>
      <c r="O1028" s="24"/>
      <c r="P1028" s="24"/>
    </row>
    <row r="1029" spans="1:16" ht="16.5" thickBot="1" x14ac:dyDescent="0.25">
      <c r="A1029" s="24"/>
      <c r="B1029" s="24"/>
      <c r="C1029" s="191"/>
      <c r="D1029" s="24"/>
      <c r="E1029" s="196"/>
      <c r="F1029" s="24"/>
      <c r="G1029" s="197"/>
      <c r="H1029" s="24"/>
      <c r="I1029" s="24"/>
      <c r="J1029" s="24"/>
      <c r="L1029" s="24"/>
      <c r="M1029" s="24"/>
      <c r="N1029" s="24"/>
      <c r="O1029" s="24"/>
      <c r="P1029" s="24"/>
    </row>
    <row r="1030" spans="1:16" ht="16.5" thickBot="1" x14ac:dyDescent="0.25">
      <c r="A1030" s="24"/>
      <c r="B1030" s="24"/>
      <c r="C1030" s="191"/>
      <c r="D1030" s="24"/>
      <c r="E1030" s="196"/>
      <c r="F1030" s="24"/>
      <c r="G1030" s="197"/>
      <c r="H1030" s="24"/>
      <c r="I1030" s="24"/>
      <c r="J1030" s="24"/>
      <c r="L1030" s="24"/>
      <c r="M1030" s="24"/>
      <c r="N1030" s="24"/>
      <c r="O1030" s="24"/>
      <c r="P1030" s="24"/>
    </row>
    <row r="1031" spans="1:16" ht="16.5" thickBot="1" x14ac:dyDescent="0.25">
      <c r="A1031" s="24"/>
      <c r="B1031" s="24"/>
      <c r="C1031" s="191"/>
      <c r="D1031" s="24"/>
      <c r="E1031" s="196"/>
      <c r="F1031" s="24"/>
      <c r="G1031" s="197"/>
      <c r="H1031" s="24"/>
      <c r="I1031" s="24"/>
      <c r="J1031" s="24"/>
      <c r="L1031" s="24"/>
      <c r="M1031" s="24"/>
      <c r="N1031" s="24"/>
      <c r="O1031" s="24"/>
      <c r="P1031" s="24"/>
    </row>
    <row r="1032" spans="1:16" ht="16.5" thickBot="1" x14ac:dyDescent="0.25">
      <c r="A1032" s="24"/>
      <c r="B1032" s="24"/>
      <c r="C1032" s="191"/>
      <c r="D1032" s="24"/>
      <c r="E1032" s="196"/>
      <c r="F1032" s="24"/>
      <c r="G1032" s="197"/>
      <c r="H1032" s="24"/>
      <c r="I1032" s="24"/>
      <c r="J1032" s="24"/>
      <c r="L1032" s="24"/>
      <c r="M1032" s="24"/>
      <c r="N1032" s="24"/>
      <c r="O1032" s="24"/>
      <c r="P1032" s="24"/>
    </row>
    <row r="1033" spans="1:16" ht="16.5" thickBot="1" x14ac:dyDescent="0.25">
      <c r="A1033" s="24"/>
      <c r="B1033" s="24"/>
      <c r="C1033" s="191"/>
      <c r="D1033" s="24"/>
      <c r="E1033" s="196"/>
      <c r="F1033" s="24"/>
      <c r="G1033" s="197"/>
      <c r="H1033" s="24"/>
      <c r="I1033" s="24"/>
      <c r="J1033" s="24"/>
      <c r="L1033" s="24"/>
      <c r="M1033" s="24"/>
      <c r="N1033" s="24"/>
      <c r="O1033" s="24"/>
      <c r="P1033" s="24"/>
    </row>
    <row r="1034" spans="1:16" ht="16.5" thickBot="1" x14ac:dyDescent="0.25">
      <c r="A1034" s="24"/>
      <c r="B1034" s="24"/>
      <c r="C1034" s="191"/>
      <c r="D1034" s="24"/>
      <c r="E1034" s="196"/>
      <c r="F1034" s="24"/>
      <c r="G1034" s="197"/>
      <c r="H1034" s="24"/>
      <c r="I1034" s="24"/>
      <c r="J1034" s="24"/>
      <c r="L1034" s="24"/>
      <c r="M1034" s="24"/>
      <c r="N1034" s="24"/>
      <c r="O1034" s="24"/>
      <c r="P1034" s="24"/>
    </row>
    <row r="1035" spans="1:16" ht="16.5" thickBot="1" x14ac:dyDescent="0.25">
      <c r="A1035" s="24"/>
      <c r="B1035" s="24"/>
      <c r="C1035" s="191"/>
      <c r="D1035" s="24"/>
      <c r="E1035" s="196"/>
      <c r="F1035" s="24"/>
      <c r="G1035" s="197"/>
      <c r="H1035" s="24"/>
      <c r="I1035" s="24"/>
      <c r="J1035" s="24"/>
      <c r="L1035" s="24"/>
      <c r="M1035" s="24"/>
      <c r="N1035" s="24"/>
      <c r="O1035" s="24"/>
      <c r="P1035" s="24"/>
    </row>
    <row r="1036" spans="1:16" ht="16.5" thickBot="1" x14ac:dyDescent="0.25">
      <c r="A1036" s="24"/>
      <c r="B1036" s="24"/>
      <c r="C1036" s="191"/>
      <c r="D1036" s="24"/>
      <c r="E1036" s="196"/>
      <c r="F1036" s="24"/>
      <c r="G1036" s="197"/>
      <c r="H1036" s="24"/>
      <c r="I1036" s="24"/>
      <c r="J1036" s="24"/>
      <c r="L1036" s="24"/>
      <c r="M1036" s="24"/>
      <c r="N1036" s="24"/>
      <c r="O1036" s="24"/>
      <c r="P1036" s="24"/>
    </row>
    <row r="1037" spans="1:16" ht="16.5" thickBot="1" x14ac:dyDescent="0.25">
      <c r="A1037" s="24"/>
      <c r="B1037" s="24"/>
      <c r="C1037" s="191"/>
      <c r="D1037" s="24"/>
      <c r="E1037" s="196"/>
      <c r="F1037" s="24"/>
      <c r="G1037" s="197"/>
      <c r="H1037" s="24"/>
      <c r="I1037" s="24"/>
      <c r="J1037" s="24"/>
      <c r="L1037" s="24"/>
      <c r="M1037" s="24"/>
      <c r="N1037" s="24"/>
      <c r="O1037" s="24"/>
      <c r="P1037" s="24"/>
    </row>
    <row r="1038" spans="1:16" ht="16.5" thickBot="1" x14ac:dyDescent="0.25">
      <c r="A1038" s="24"/>
      <c r="B1038" s="24"/>
      <c r="C1038" s="191"/>
      <c r="D1038" s="24"/>
      <c r="E1038" s="196"/>
      <c r="F1038" s="24"/>
      <c r="G1038" s="197"/>
      <c r="H1038" s="24"/>
      <c r="I1038" s="24"/>
      <c r="J1038" s="24"/>
      <c r="L1038" s="24"/>
      <c r="M1038" s="24"/>
      <c r="N1038" s="24"/>
      <c r="O1038" s="24"/>
      <c r="P1038" s="24"/>
    </row>
    <row r="1039" spans="1:16" ht="16.5" thickBot="1" x14ac:dyDescent="0.25">
      <c r="A1039" s="24"/>
      <c r="B1039" s="24"/>
      <c r="C1039" s="191"/>
      <c r="D1039" s="24"/>
      <c r="E1039" s="196"/>
      <c r="F1039" s="24"/>
      <c r="G1039" s="197"/>
      <c r="H1039" s="24"/>
      <c r="I1039" s="24"/>
      <c r="J1039" s="24"/>
      <c r="L1039" s="24"/>
      <c r="M1039" s="24"/>
      <c r="N1039" s="24"/>
      <c r="O1039" s="24"/>
      <c r="P1039" s="24"/>
    </row>
    <row r="1040" spans="1:16" ht="16.5" thickBot="1" x14ac:dyDescent="0.25">
      <c r="A1040" s="24"/>
      <c r="B1040" s="24"/>
      <c r="C1040" s="191"/>
      <c r="D1040" s="24"/>
      <c r="E1040" s="196"/>
      <c r="F1040" s="24"/>
      <c r="G1040" s="197"/>
      <c r="H1040" s="24"/>
      <c r="I1040" s="24"/>
      <c r="J1040" s="24"/>
      <c r="L1040" s="24"/>
      <c r="M1040" s="24"/>
      <c r="N1040" s="24"/>
      <c r="O1040" s="24"/>
      <c r="P1040" s="24"/>
    </row>
    <row r="1041" spans="1:16" ht="16.5" thickBot="1" x14ac:dyDescent="0.25">
      <c r="A1041" s="24"/>
      <c r="B1041" s="24"/>
      <c r="C1041" s="191"/>
      <c r="D1041" s="24"/>
      <c r="E1041" s="196"/>
      <c r="F1041" s="24"/>
      <c r="G1041" s="197"/>
      <c r="H1041" s="24"/>
      <c r="I1041" s="24"/>
      <c r="J1041" s="24"/>
      <c r="L1041" s="24"/>
      <c r="M1041" s="24"/>
      <c r="N1041" s="24"/>
      <c r="O1041" s="24"/>
      <c r="P1041" s="24"/>
    </row>
    <row r="1042" spans="1:16" ht="16.5" thickBot="1" x14ac:dyDescent="0.25">
      <c r="A1042" s="24"/>
      <c r="B1042" s="24"/>
      <c r="C1042" s="191"/>
      <c r="D1042" s="24"/>
      <c r="E1042" s="196"/>
      <c r="F1042" s="24"/>
      <c r="G1042" s="197"/>
      <c r="H1042" s="24"/>
      <c r="I1042" s="24"/>
      <c r="J1042" s="24"/>
      <c r="L1042" s="24"/>
      <c r="M1042" s="24"/>
      <c r="N1042" s="24"/>
      <c r="O1042" s="24"/>
      <c r="P1042" s="24"/>
    </row>
    <row r="1043" spans="1:16" ht="16.5" thickBot="1" x14ac:dyDescent="0.25">
      <c r="A1043" s="24"/>
      <c r="B1043" s="24"/>
      <c r="C1043" s="191"/>
      <c r="D1043" s="24"/>
      <c r="E1043" s="196"/>
      <c r="F1043" s="24"/>
      <c r="G1043" s="197"/>
      <c r="H1043" s="24"/>
      <c r="I1043" s="24"/>
      <c r="J1043" s="24"/>
      <c r="L1043" s="24"/>
      <c r="M1043" s="24"/>
      <c r="N1043" s="24"/>
      <c r="O1043" s="24"/>
      <c r="P1043" s="24"/>
    </row>
    <row r="1044" spans="1:16" ht="16.5" thickBot="1" x14ac:dyDescent="0.25">
      <c r="A1044" s="24"/>
      <c r="B1044" s="24"/>
      <c r="C1044" s="191"/>
      <c r="D1044" s="24"/>
      <c r="E1044" s="196"/>
      <c r="F1044" s="24"/>
      <c r="G1044" s="197"/>
      <c r="H1044" s="24"/>
      <c r="I1044" s="24"/>
      <c r="J1044" s="24"/>
      <c r="L1044" s="24"/>
      <c r="M1044" s="24"/>
      <c r="N1044" s="24"/>
      <c r="O1044" s="24"/>
      <c r="P1044" s="24"/>
    </row>
    <row r="1045" spans="1:16" ht="16.5" thickBot="1" x14ac:dyDescent="0.25">
      <c r="A1045" s="24"/>
      <c r="B1045" s="24"/>
      <c r="C1045" s="191"/>
      <c r="D1045" s="24"/>
      <c r="E1045" s="196"/>
      <c r="F1045" s="24"/>
      <c r="G1045" s="197"/>
      <c r="H1045" s="24"/>
      <c r="I1045" s="24"/>
      <c r="J1045" s="24"/>
      <c r="L1045" s="24"/>
      <c r="M1045" s="24"/>
      <c r="N1045" s="24"/>
      <c r="O1045" s="24"/>
      <c r="P1045" s="24"/>
    </row>
    <row r="1046" spans="1:16" ht="16.5" thickBot="1" x14ac:dyDescent="0.25">
      <c r="A1046" s="24"/>
      <c r="B1046" s="24"/>
      <c r="C1046" s="191"/>
      <c r="D1046" s="24"/>
      <c r="E1046" s="196"/>
      <c r="F1046" s="24"/>
      <c r="G1046" s="197"/>
      <c r="H1046" s="24"/>
      <c r="I1046" s="24"/>
      <c r="J1046" s="24"/>
      <c r="L1046" s="24"/>
      <c r="M1046" s="24"/>
      <c r="N1046" s="24"/>
      <c r="O1046" s="24"/>
      <c r="P1046" s="24"/>
    </row>
    <row r="1047" spans="1:16" ht="16.5" thickBot="1" x14ac:dyDescent="0.25">
      <c r="A1047" s="24"/>
      <c r="B1047" s="24"/>
      <c r="C1047" s="191"/>
      <c r="D1047" s="24"/>
      <c r="E1047" s="196"/>
      <c r="F1047" s="24"/>
      <c r="G1047" s="197"/>
      <c r="H1047" s="24"/>
      <c r="I1047" s="24"/>
      <c r="J1047" s="24"/>
      <c r="L1047" s="24"/>
      <c r="M1047" s="24"/>
      <c r="N1047" s="24"/>
      <c r="O1047" s="24"/>
      <c r="P1047" s="24"/>
    </row>
    <row r="1048" spans="1:16" ht="16.5" thickBot="1" x14ac:dyDescent="0.25">
      <c r="A1048" s="24"/>
      <c r="B1048" s="24"/>
      <c r="C1048" s="191"/>
      <c r="D1048" s="24"/>
      <c r="E1048" s="196"/>
      <c r="F1048" s="24"/>
      <c r="G1048" s="197"/>
      <c r="H1048" s="24"/>
      <c r="I1048" s="24"/>
      <c r="J1048" s="24"/>
      <c r="L1048" s="24"/>
      <c r="M1048" s="24"/>
      <c r="N1048" s="24"/>
      <c r="O1048" s="24"/>
      <c r="P1048" s="24"/>
    </row>
    <row r="1049" spans="1:16" ht="16.5" thickBot="1" x14ac:dyDescent="0.25">
      <c r="A1049" s="24"/>
      <c r="B1049" s="24"/>
      <c r="C1049" s="191"/>
      <c r="D1049" s="24"/>
      <c r="E1049" s="196"/>
      <c r="F1049" s="24"/>
      <c r="G1049" s="197"/>
      <c r="H1049" s="24"/>
      <c r="I1049" s="24"/>
      <c r="J1049" s="24"/>
      <c r="L1049" s="24"/>
      <c r="M1049" s="24"/>
      <c r="N1049" s="24"/>
      <c r="O1049" s="24"/>
      <c r="P1049" s="24"/>
    </row>
    <row r="1050" spans="1:16" ht="16.5" thickBot="1" x14ac:dyDescent="0.25">
      <c r="A1050" s="24"/>
      <c r="B1050" s="24"/>
      <c r="C1050" s="191"/>
      <c r="D1050" s="24"/>
      <c r="E1050" s="196"/>
      <c r="F1050" s="24"/>
      <c r="G1050" s="197"/>
      <c r="H1050" s="24"/>
      <c r="I1050" s="24"/>
      <c r="J1050" s="24"/>
      <c r="L1050" s="24"/>
      <c r="M1050" s="24"/>
      <c r="N1050" s="24"/>
      <c r="O1050" s="24"/>
      <c r="P1050" s="24"/>
    </row>
    <row r="1051" spans="1:16" ht="16.5" thickBot="1" x14ac:dyDescent="0.25">
      <c r="A1051" s="24"/>
      <c r="B1051" s="24"/>
      <c r="C1051" s="191"/>
      <c r="D1051" s="24"/>
      <c r="E1051" s="196"/>
      <c r="F1051" s="24"/>
      <c r="G1051" s="197"/>
      <c r="H1051" s="24"/>
      <c r="I1051" s="24"/>
      <c r="J1051" s="24"/>
      <c r="L1051" s="24"/>
      <c r="M1051" s="24"/>
      <c r="N1051" s="24"/>
      <c r="O1051" s="24"/>
      <c r="P1051" s="24"/>
    </row>
    <row r="1052" spans="1:16" ht="16.5" thickBot="1" x14ac:dyDescent="0.25">
      <c r="A1052" s="24"/>
      <c r="B1052" s="24"/>
      <c r="C1052" s="191"/>
      <c r="D1052" s="24"/>
      <c r="E1052" s="196"/>
      <c r="F1052" s="24"/>
      <c r="G1052" s="197"/>
      <c r="H1052" s="24"/>
      <c r="I1052" s="24"/>
      <c r="J1052" s="24"/>
      <c r="L1052" s="24"/>
      <c r="M1052" s="24"/>
      <c r="N1052" s="24"/>
      <c r="O1052" s="24"/>
      <c r="P1052" s="24"/>
    </row>
    <row r="1053" spans="1:16" ht="16.5" thickBot="1" x14ac:dyDescent="0.25">
      <c r="A1053" s="24"/>
      <c r="B1053" s="24"/>
      <c r="C1053" s="191"/>
      <c r="D1053" s="24"/>
      <c r="E1053" s="196"/>
      <c r="F1053" s="24"/>
      <c r="G1053" s="197"/>
      <c r="H1053" s="24"/>
      <c r="I1053" s="24"/>
      <c r="J1053" s="24"/>
      <c r="L1053" s="24"/>
      <c r="M1053" s="24"/>
      <c r="N1053" s="24"/>
      <c r="O1053" s="24"/>
      <c r="P1053" s="24"/>
    </row>
    <row r="1054" spans="1:16" ht="16.5" thickBot="1" x14ac:dyDescent="0.25">
      <c r="A1054" s="24"/>
      <c r="B1054" s="24"/>
      <c r="C1054" s="191"/>
      <c r="D1054" s="24"/>
      <c r="E1054" s="196"/>
      <c r="F1054" s="24"/>
      <c r="G1054" s="197"/>
      <c r="H1054" s="24"/>
      <c r="I1054" s="24"/>
      <c r="J1054" s="24"/>
      <c r="L1054" s="24"/>
      <c r="M1054" s="24"/>
      <c r="N1054" s="24"/>
      <c r="O1054" s="24"/>
      <c r="P1054" s="24"/>
    </row>
    <row r="1055" spans="1:16" ht="16.5" thickBot="1" x14ac:dyDescent="0.25">
      <c r="A1055" s="24"/>
      <c r="B1055" s="24"/>
      <c r="C1055" s="191"/>
      <c r="D1055" s="24"/>
      <c r="E1055" s="196"/>
      <c r="F1055" s="24"/>
      <c r="G1055" s="197"/>
      <c r="H1055" s="24"/>
      <c r="I1055" s="24"/>
      <c r="J1055" s="24"/>
      <c r="L1055" s="24"/>
      <c r="M1055" s="24"/>
      <c r="N1055" s="24"/>
      <c r="O1055" s="24"/>
      <c r="P1055" s="24"/>
    </row>
    <row r="1056" spans="1:16" ht="16.5" thickBot="1" x14ac:dyDescent="0.25">
      <c r="A1056" s="24"/>
      <c r="B1056" s="24"/>
      <c r="C1056" s="191"/>
      <c r="D1056" s="24"/>
      <c r="E1056" s="196"/>
      <c r="F1056" s="24"/>
      <c r="G1056" s="197"/>
      <c r="H1056" s="24"/>
      <c r="I1056" s="24"/>
      <c r="J1056" s="24"/>
      <c r="L1056" s="24"/>
      <c r="M1056" s="24"/>
      <c r="N1056" s="24"/>
      <c r="O1056" s="24"/>
      <c r="P1056" s="24"/>
    </row>
    <row r="1057" spans="1:16" ht="16.5" thickBot="1" x14ac:dyDescent="0.25">
      <c r="A1057" s="24"/>
      <c r="B1057" s="24"/>
      <c r="C1057" s="191"/>
      <c r="D1057" s="24"/>
      <c r="E1057" s="196"/>
      <c r="F1057" s="24"/>
      <c r="G1057" s="197"/>
      <c r="H1057" s="24"/>
      <c r="I1057" s="24"/>
      <c r="J1057" s="24"/>
      <c r="L1057" s="24"/>
      <c r="M1057" s="24"/>
      <c r="N1057" s="24"/>
      <c r="O1057" s="24"/>
      <c r="P1057" s="24"/>
    </row>
    <row r="1058" spans="1:16" ht="16.5" thickBot="1" x14ac:dyDescent="0.25">
      <c r="A1058" s="24"/>
      <c r="B1058" s="24"/>
      <c r="C1058" s="191"/>
      <c r="D1058" s="24"/>
      <c r="E1058" s="196"/>
      <c r="F1058" s="24"/>
      <c r="G1058" s="197"/>
      <c r="H1058" s="24"/>
      <c r="I1058" s="24"/>
      <c r="J1058" s="24"/>
      <c r="L1058" s="24"/>
      <c r="M1058" s="24"/>
      <c r="N1058" s="24"/>
      <c r="O1058" s="24"/>
      <c r="P1058" s="24"/>
    </row>
    <row r="1059" spans="1:16" ht="16.5" thickBot="1" x14ac:dyDescent="0.25">
      <c r="A1059" s="24"/>
      <c r="B1059" s="24"/>
      <c r="C1059" s="191"/>
      <c r="D1059" s="24"/>
      <c r="E1059" s="196"/>
      <c r="F1059" s="24"/>
      <c r="G1059" s="197"/>
      <c r="H1059" s="24"/>
      <c r="I1059" s="24"/>
      <c r="J1059" s="24"/>
      <c r="L1059" s="24"/>
      <c r="M1059" s="24"/>
      <c r="N1059" s="24"/>
      <c r="O1059" s="24"/>
      <c r="P1059" s="24"/>
    </row>
    <row r="1060" spans="1:16" ht="16.5" thickBot="1" x14ac:dyDescent="0.25">
      <c r="A1060" s="24"/>
      <c r="B1060" s="24"/>
      <c r="C1060" s="191"/>
      <c r="D1060" s="24"/>
      <c r="E1060" s="196"/>
      <c r="F1060" s="24"/>
      <c r="G1060" s="197"/>
      <c r="H1060" s="24"/>
      <c r="I1060" s="24"/>
      <c r="J1060" s="24"/>
      <c r="L1060" s="24"/>
      <c r="M1060" s="24"/>
      <c r="N1060" s="24"/>
      <c r="O1060" s="24"/>
      <c r="P1060" s="24"/>
    </row>
    <row r="1061" spans="1:16" ht="16.5" thickBot="1" x14ac:dyDescent="0.25">
      <c r="A1061" s="24"/>
      <c r="B1061" s="24"/>
      <c r="C1061" s="191"/>
      <c r="D1061" s="24"/>
      <c r="E1061" s="196"/>
      <c r="F1061" s="24"/>
      <c r="G1061" s="197"/>
      <c r="H1061" s="24"/>
      <c r="I1061" s="24"/>
      <c r="J1061" s="24"/>
      <c r="L1061" s="24"/>
      <c r="M1061" s="24"/>
      <c r="N1061" s="24"/>
      <c r="O1061" s="24"/>
      <c r="P1061" s="24"/>
    </row>
    <row r="1062" spans="1:16" ht="16.5" thickBot="1" x14ac:dyDescent="0.25">
      <c r="A1062" s="24"/>
      <c r="B1062" s="24"/>
      <c r="C1062" s="191"/>
      <c r="D1062" s="24"/>
      <c r="E1062" s="196"/>
      <c r="F1062" s="24"/>
      <c r="G1062" s="197"/>
      <c r="H1062" s="24"/>
      <c r="I1062" s="24"/>
      <c r="J1062" s="24"/>
      <c r="L1062" s="24"/>
      <c r="M1062" s="24"/>
      <c r="N1062" s="24"/>
      <c r="O1062" s="24"/>
      <c r="P1062" s="24"/>
    </row>
    <row r="1063" spans="1:16" ht="16.5" thickBot="1" x14ac:dyDescent="0.25">
      <c r="A1063" s="24"/>
      <c r="B1063" s="24"/>
      <c r="C1063" s="191"/>
      <c r="D1063" s="24"/>
      <c r="E1063" s="196"/>
      <c r="F1063" s="24"/>
      <c r="G1063" s="197"/>
      <c r="H1063" s="24"/>
      <c r="I1063" s="24"/>
      <c r="J1063" s="24"/>
      <c r="L1063" s="24"/>
      <c r="M1063" s="24"/>
      <c r="N1063" s="24"/>
      <c r="O1063" s="24"/>
      <c r="P1063" s="24"/>
    </row>
    <row r="1064" spans="1:16" ht="16.5" thickBot="1" x14ac:dyDescent="0.25">
      <c r="A1064" s="24"/>
      <c r="B1064" s="24"/>
      <c r="C1064" s="191"/>
      <c r="D1064" s="24"/>
      <c r="E1064" s="196"/>
      <c r="F1064" s="24"/>
      <c r="G1064" s="197"/>
      <c r="H1064" s="24"/>
      <c r="I1064" s="24"/>
      <c r="J1064" s="24"/>
      <c r="L1064" s="24"/>
      <c r="M1064" s="24"/>
      <c r="N1064" s="24"/>
      <c r="O1064" s="24"/>
      <c r="P1064" s="24"/>
    </row>
    <row r="1065" spans="1:16" ht="16.5" thickBot="1" x14ac:dyDescent="0.25">
      <c r="A1065" s="24"/>
      <c r="B1065" s="24"/>
      <c r="C1065" s="191"/>
      <c r="D1065" s="24"/>
      <c r="E1065" s="196"/>
      <c r="F1065" s="24"/>
      <c r="G1065" s="197"/>
      <c r="H1065" s="24"/>
      <c r="I1065" s="24"/>
      <c r="J1065" s="24"/>
      <c r="L1065" s="24"/>
      <c r="M1065" s="24"/>
      <c r="N1065" s="24"/>
      <c r="O1065" s="24"/>
      <c r="P1065" s="24"/>
    </row>
    <row r="1066" spans="1:16" ht="16.5" thickBot="1" x14ac:dyDescent="0.25">
      <c r="A1066" s="24"/>
      <c r="B1066" s="24"/>
      <c r="C1066" s="191"/>
      <c r="D1066" s="24"/>
      <c r="E1066" s="196"/>
      <c r="F1066" s="24"/>
      <c r="G1066" s="197"/>
      <c r="H1066" s="24"/>
      <c r="I1066" s="24"/>
      <c r="J1066" s="24"/>
      <c r="L1066" s="24"/>
      <c r="M1066" s="24"/>
      <c r="N1066" s="24"/>
      <c r="O1066" s="24"/>
      <c r="P1066" s="24"/>
    </row>
    <row r="1067" spans="1:16" ht="16.5" thickBot="1" x14ac:dyDescent="0.25">
      <c r="A1067" s="24"/>
      <c r="B1067" s="24"/>
      <c r="C1067" s="191"/>
      <c r="D1067" s="24"/>
      <c r="E1067" s="196"/>
      <c r="F1067" s="24"/>
      <c r="G1067" s="197"/>
      <c r="H1067" s="24"/>
      <c r="I1067" s="24"/>
      <c r="J1067" s="24"/>
      <c r="L1067" s="24"/>
      <c r="M1067" s="24"/>
      <c r="N1067" s="24"/>
      <c r="O1067" s="24"/>
      <c r="P1067" s="24"/>
    </row>
    <row r="1068" spans="1:16" ht="16.5" thickBot="1" x14ac:dyDescent="0.25">
      <c r="A1068" s="24"/>
      <c r="B1068" s="24"/>
      <c r="C1068" s="191"/>
      <c r="D1068" s="24"/>
      <c r="E1068" s="196"/>
      <c r="F1068" s="24"/>
      <c r="G1068" s="197"/>
      <c r="H1068" s="24"/>
      <c r="I1068" s="24"/>
      <c r="J1068" s="24"/>
      <c r="L1068" s="24"/>
      <c r="M1068" s="24"/>
      <c r="N1068" s="24"/>
      <c r="O1068" s="24"/>
      <c r="P1068" s="24"/>
    </row>
    <row r="1069" spans="1:16" ht="16.5" thickBot="1" x14ac:dyDescent="0.25">
      <c r="A1069" s="24"/>
      <c r="B1069" s="24"/>
      <c r="C1069" s="191"/>
      <c r="D1069" s="24"/>
      <c r="E1069" s="196"/>
      <c r="F1069" s="24"/>
      <c r="G1069" s="197"/>
      <c r="H1069" s="24"/>
      <c r="I1069" s="24"/>
      <c r="J1069" s="24"/>
      <c r="L1069" s="24"/>
      <c r="M1069" s="24"/>
      <c r="N1069" s="24"/>
      <c r="O1069" s="24"/>
      <c r="P1069" s="24"/>
    </row>
    <row r="1070" spans="1:16" ht="16.5" thickBot="1" x14ac:dyDescent="0.25">
      <c r="A1070" s="24"/>
      <c r="B1070" s="24"/>
      <c r="C1070" s="191"/>
      <c r="D1070" s="24"/>
      <c r="E1070" s="196"/>
      <c r="F1070" s="24"/>
      <c r="G1070" s="197"/>
      <c r="H1070" s="24"/>
      <c r="I1070" s="24"/>
      <c r="J1070" s="24"/>
      <c r="L1070" s="24"/>
      <c r="M1070" s="24"/>
      <c r="N1070" s="24"/>
      <c r="O1070" s="24"/>
      <c r="P1070" s="24"/>
    </row>
    <row r="1071" spans="1:16" ht="16.5" thickBot="1" x14ac:dyDescent="0.25">
      <c r="A1071" s="24"/>
      <c r="B1071" s="24"/>
      <c r="C1071" s="191"/>
      <c r="D1071" s="24"/>
      <c r="E1071" s="196"/>
      <c r="F1071" s="24"/>
      <c r="G1071" s="197"/>
      <c r="H1071" s="24"/>
      <c r="I1071" s="24"/>
      <c r="J1071" s="24"/>
      <c r="L1071" s="24"/>
      <c r="M1071" s="24"/>
      <c r="N1071" s="24"/>
      <c r="O1071" s="24"/>
      <c r="P1071" s="24"/>
    </row>
    <row r="1072" spans="1:16" ht="16.5" thickBot="1" x14ac:dyDescent="0.25">
      <c r="A1072" s="24"/>
      <c r="B1072" s="24"/>
      <c r="C1072" s="191"/>
      <c r="D1072" s="24"/>
      <c r="E1072" s="196"/>
      <c r="F1072" s="24"/>
      <c r="G1072" s="197"/>
      <c r="H1072" s="24"/>
      <c r="I1072" s="24"/>
      <c r="J1072" s="24"/>
      <c r="L1072" s="24"/>
      <c r="M1072" s="24"/>
      <c r="N1072" s="24"/>
      <c r="O1072" s="24"/>
      <c r="P1072" s="24"/>
    </row>
    <row r="1073" spans="1:16" ht="16.5" thickBot="1" x14ac:dyDescent="0.25">
      <c r="A1073" s="24"/>
      <c r="B1073" s="24"/>
      <c r="C1073" s="191"/>
      <c r="D1073" s="24"/>
      <c r="E1073" s="196"/>
      <c r="F1073" s="24"/>
      <c r="G1073" s="197"/>
      <c r="H1073" s="24"/>
      <c r="I1073" s="24"/>
      <c r="J1073" s="24"/>
      <c r="L1073" s="24"/>
      <c r="M1073" s="24"/>
      <c r="N1073" s="24"/>
      <c r="O1073" s="24"/>
      <c r="P1073" s="24"/>
    </row>
    <row r="1074" spans="1:16" ht="16.5" thickBot="1" x14ac:dyDescent="0.25">
      <c r="A1074" s="24"/>
      <c r="B1074" s="24"/>
      <c r="C1074" s="191"/>
      <c r="D1074" s="24"/>
      <c r="E1074" s="196"/>
      <c r="F1074" s="24"/>
      <c r="G1074" s="197"/>
      <c r="H1074" s="24"/>
      <c r="I1074" s="24"/>
      <c r="J1074" s="24"/>
      <c r="L1074" s="24"/>
      <c r="M1074" s="24"/>
      <c r="N1074" s="24"/>
      <c r="O1074" s="24"/>
      <c r="P1074" s="24"/>
    </row>
    <row r="1075" spans="1:16" ht="16.5" thickBot="1" x14ac:dyDescent="0.25">
      <c r="A1075" s="24"/>
      <c r="B1075" s="24"/>
      <c r="C1075" s="191"/>
      <c r="D1075" s="24"/>
      <c r="E1075" s="196"/>
      <c r="F1075" s="24"/>
      <c r="G1075" s="197"/>
      <c r="H1075" s="24"/>
      <c r="I1075" s="24"/>
      <c r="J1075" s="24"/>
      <c r="L1075" s="24"/>
      <c r="M1075" s="24"/>
      <c r="N1075" s="24"/>
      <c r="O1075" s="24"/>
      <c r="P1075" s="24"/>
    </row>
    <row r="1076" spans="1:16" ht="16.5" thickBot="1" x14ac:dyDescent="0.25">
      <c r="A1076" s="24"/>
      <c r="B1076" s="24"/>
      <c r="C1076" s="191"/>
      <c r="D1076" s="24"/>
      <c r="E1076" s="196"/>
      <c r="F1076" s="24"/>
      <c r="G1076" s="197"/>
      <c r="H1076" s="24"/>
      <c r="I1076" s="24"/>
      <c r="J1076" s="24"/>
      <c r="L1076" s="24"/>
      <c r="M1076" s="24"/>
      <c r="N1076" s="24"/>
      <c r="O1076" s="24"/>
      <c r="P1076" s="24"/>
    </row>
    <row r="1077" spans="1:16" ht="16.5" thickBot="1" x14ac:dyDescent="0.25">
      <c r="A1077" s="24"/>
      <c r="B1077" s="24"/>
      <c r="C1077" s="191"/>
      <c r="D1077" s="24"/>
      <c r="E1077" s="196"/>
      <c r="F1077" s="24"/>
      <c r="G1077" s="197"/>
      <c r="H1077" s="24"/>
      <c r="I1077" s="24"/>
      <c r="J1077" s="24"/>
      <c r="L1077" s="24"/>
      <c r="M1077" s="24"/>
      <c r="N1077" s="24"/>
      <c r="O1077" s="24"/>
      <c r="P1077" s="24"/>
    </row>
    <row r="1078" spans="1:16" ht="16.5" thickBot="1" x14ac:dyDescent="0.25">
      <c r="A1078" s="24"/>
      <c r="B1078" s="24"/>
      <c r="C1078" s="191"/>
      <c r="D1078" s="24"/>
      <c r="E1078" s="196"/>
      <c r="F1078" s="24"/>
      <c r="G1078" s="197"/>
      <c r="H1078" s="24"/>
      <c r="I1078" s="24"/>
      <c r="J1078" s="24"/>
      <c r="L1078" s="24"/>
      <c r="M1078" s="24"/>
      <c r="N1078" s="24"/>
      <c r="O1078" s="24"/>
      <c r="P1078" s="24"/>
    </row>
    <row r="1079" spans="1:16" ht="16.5" thickBot="1" x14ac:dyDescent="0.25">
      <c r="A1079" s="24"/>
      <c r="B1079" s="24"/>
      <c r="C1079" s="191"/>
      <c r="D1079" s="24"/>
      <c r="E1079" s="196"/>
      <c r="F1079" s="24"/>
      <c r="G1079" s="197"/>
      <c r="H1079" s="24"/>
      <c r="I1079" s="24"/>
      <c r="J1079" s="24"/>
      <c r="L1079" s="24"/>
      <c r="M1079" s="24"/>
      <c r="N1079" s="24"/>
      <c r="O1079" s="24"/>
      <c r="P1079" s="24"/>
    </row>
    <row r="1080" spans="1:16" ht="16.5" thickBot="1" x14ac:dyDescent="0.25">
      <c r="A1080" s="24"/>
      <c r="B1080" s="24"/>
      <c r="C1080" s="191"/>
      <c r="D1080" s="24"/>
      <c r="E1080" s="196"/>
      <c r="F1080" s="24"/>
      <c r="G1080" s="197"/>
      <c r="H1080" s="24"/>
      <c r="I1080" s="24"/>
      <c r="J1080" s="24"/>
      <c r="L1080" s="24"/>
      <c r="M1080" s="24"/>
      <c r="N1080" s="24"/>
      <c r="O1080" s="24"/>
      <c r="P1080" s="24"/>
    </row>
    <row r="1081" spans="1:16" ht="16.5" thickBot="1" x14ac:dyDescent="0.25">
      <c r="A1081" s="24"/>
      <c r="B1081" s="24"/>
      <c r="C1081" s="191"/>
      <c r="D1081" s="24"/>
      <c r="E1081" s="196"/>
      <c r="F1081" s="24"/>
      <c r="G1081" s="197"/>
      <c r="H1081" s="24"/>
      <c r="I1081" s="24"/>
      <c r="J1081" s="24"/>
      <c r="L1081" s="24"/>
      <c r="M1081" s="24"/>
      <c r="N1081" s="24"/>
      <c r="O1081" s="24"/>
      <c r="P1081" s="24"/>
    </row>
    <row r="1082" spans="1:16" ht="16.5" thickBot="1" x14ac:dyDescent="0.25">
      <c r="A1082" s="24"/>
      <c r="B1082" s="24"/>
      <c r="C1082" s="191"/>
      <c r="D1082" s="24"/>
      <c r="E1082" s="196"/>
      <c r="F1082" s="24"/>
      <c r="G1082" s="197"/>
      <c r="H1082" s="24"/>
      <c r="I1082" s="24"/>
      <c r="J1082" s="24"/>
      <c r="L1082" s="24"/>
      <c r="M1082" s="24"/>
      <c r="N1082" s="24"/>
      <c r="O1082" s="24"/>
      <c r="P1082" s="24"/>
    </row>
    <row r="1083" spans="1:16" ht="16.5" thickBot="1" x14ac:dyDescent="0.25">
      <c r="A1083" s="24"/>
      <c r="B1083" s="24"/>
      <c r="C1083" s="191"/>
      <c r="D1083" s="24"/>
      <c r="E1083" s="196"/>
      <c r="F1083" s="24"/>
      <c r="G1083" s="197"/>
      <c r="H1083" s="24"/>
      <c r="I1083" s="24"/>
      <c r="J1083" s="24"/>
      <c r="L1083" s="24"/>
      <c r="M1083" s="24"/>
      <c r="N1083" s="24"/>
      <c r="O1083" s="24"/>
      <c r="P1083" s="24"/>
    </row>
    <row r="1084" spans="1:16" ht="16.5" thickBot="1" x14ac:dyDescent="0.25">
      <c r="A1084" s="24"/>
      <c r="B1084" s="24"/>
      <c r="C1084" s="191"/>
      <c r="D1084" s="24"/>
      <c r="E1084" s="196"/>
      <c r="F1084" s="24"/>
      <c r="G1084" s="197"/>
      <c r="H1084" s="24"/>
      <c r="I1084" s="24"/>
      <c r="J1084" s="24"/>
      <c r="L1084" s="24"/>
      <c r="M1084" s="24"/>
      <c r="N1084" s="24"/>
      <c r="O1084" s="24"/>
      <c r="P1084" s="24"/>
    </row>
    <row r="1085" spans="1:16" ht="16.5" thickBot="1" x14ac:dyDescent="0.25">
      <c r="A1085" s="24"/>
      <c r="B1085" s="24"/>
      <c r="C1085" s="191"/>
      <c r="D1085" s="24"/>
      <c r="E1085" s="196"/>
      <c r="F1085" s="24"/>
      <c r="G1085" s="197"/>
      <c r="H1085" s="24"/>
      <c r="I1085" s="24"/>
      <c r="J1085" s="24"/>
      <c r="L1085" s="24"/>
      <c r="M1085" s="24"/>
      <c r="N1085" s="24"/>
      <c r="O1085" s="24"/>
      <c r="P1085" s="24"/>
    </row>
    <row r="1086" spans="1:16" ht="16.5" thickBot="1" x14ac:dyDescent="0.25">
      <c r="A1086" s="24"/>
      <c r="B1086" s="24"/>
      <c r="C1086" s="191"/>
      <c r="D1086" s="24"/>
      <c r="E1086" s="196"/>
      <c r="F1086" s="24"/>
      <c r="G1086" s="197"/>
      <c r="H1086" s="24"/>
      <c r="I1086" s="24"/>
      <c r="J1086" s="24"/>
      <c r="L1086" s="24"/>
      <c r="M1086" s="24"/>
      <c r="N1086" s="24"/>
      <c r="O1086" s="24"/>
      <c r="P1086" s="24"/>
    </row>
    <row r="1087" spans="1:16" ht="16.5" thickBot="1" x14ac:dyDescent="0.25">
      <c r="A1087" s="24"/>
      <c r="B1087" s="24"/>
      <c r="C1087" s="191"/>
      <c r="D1087" s="24"/>
      <c r="E1087" s="196"/>
      <c r="F1087" s="24"/>
      <c r="G1087" s="197"/>
      <c r="H1087" s="24"/>
      <c r="I1087" s="24"/>
      <c r="J1087" s="24"/>
      <c r="L1087" s="24"/>
      <c r="M1087" s="24"/>
      <c r="N1087" s="24"/>
      <c r="O1087" s="24"/>
      <c r="P1087" s="24"/>
    </row>
    <row r="1088" spans="1:16" ht="16.5" thickBot="1" x14ac:dyDescent="0.25">
      <c r="A1088" s="24"/>
      <c r="B1088" s="24"/>
      <c r="C1088" s="191"/>
      <c r="D1088" s="24"/>
      <c r="E1088" s="196"/>
      <c r="F1088" s="24"/>
      <c r="G1088" s="197"/>
      <c r="H1088" s="24"/>
      <c r="I1088" s="24"/>
      <c r="J1088" s="24"/>
      <c r="L1088" s="24"/>
      <c r="M1088" s="24"/>
      <c r="N1088" s="24"/>
      <c r="O1088" s="24"/>
      <c r="P1088" s="24"/>
    </row>
    <row r="1089" spans="1:16" ht="16.5" thickBot="1" x14ac:dyDescent="0.25">
      <c r="A1089" s="24"/>
      <c r="B1089" s="24"/>
      <c r="C1089" s="191"/>
      <c r="D1089" s="24"/>
      <c r="E1089" s="196"/>
      <c r="F1089" s="24"/>
      <c r="G1089" s="197"/>
      <c r="H1089" s="24"/>
      <c r="I1089" s="24"/>
      <c r="J1089" s="24"/>
      <c r="L1089" s="24"/>
      <c r="M1089" s="24"/>
      <c r="N1089" s="24"/>
      <c r="O1089" s="24"/>
      <c r="P1089" s="24"/>
    </row>
    <row r="1090" spans="1:16" ht="16.5" thickBot="1" x14ac:dyDescent="0.25">
      <c r="A1090" s="24"/>
      <c r="B1090" s="24"/>
      <c r="C1090" s="191"/>
      <c r="D1090" s="24"/>
      <c r="E1090" s="196"/>
      <c r="F1090" s="24"/>
      <c r="G1090" s="197"/>
      <c r="H1090" s="24"/>
      <c r="I1090" s="24"/>
      <c r="J1090" s="24"/>
      <c r="L1090" s="24"/>
      <c r="M1090" s="24"/>
      <c r="N1090" s="24"/>
      <c r="O1090" s="24"/>
      <c r="P1090" s="24"/>
    </row>
    <row r="1091" spans="1:16" ht="16.5" thickBot="1" x14ac:dyDescent="0.25">
      <c r="A1091" s="24"/>
      <c r="B1091" s="24"/>
      <c r="C1091" s="191"/>
      <c r="D1091" s="24"/>
      <c r="E1091" s="196"/>
      <c r="F1091" s="24"/>
      <c r="G1091" s="197"/>
      <c r="H1091" s="24"/>
      <c r="I1091" s="24"/>
      <c r="J1091" s="24"/>
      <c r="L1091" s="24"/>
      <c r="M1091" s="24"/>
      <c r="N1091" s="24"/>
      <c r="O1091" s="24"/>
      <c r="P1091" s="24"/>
    </row>
    <row r="1092" spans="1:16" ht="16.5" thickBot="1" x14ac:dyDescent="0.25">
      <c r="A1092" s="24"/>
      <c r="B1092" s="24"/>
      <c r="C1092" s="191"/>
      <c r="D1092" s="24"/>
      <c r="E1092" s="196"/>
      <c r="F1092" s="24"/>
      <c r="G1092" s="197"/>
      <c r="H1092" s="24"/>
      <c r="I1092" s="24"/>
      <c r="J1092" s="24"/>
      <c r="L1092" s="24"/>
      <c r="M1092" s="24"/>
      <c r="N1092" s="24"/>
      <c r="O1092" s="24"/>
      <c r="P1092" s="24"/>
    </row>
    <row r="1093" spans="1:16" ht="16.5" thickBot="1" x14ac:dyDescent="0.25">
      <c r="A1093" s="24"/>
      <c r="B1093" s="24"/>
      <c r="C1093" s="191"/>
      <c r="D1093" s="24"/>
      <c r="E1093" s="196"/>
      <c r="F1093" s="24"/>
      <c r="G1093" s="197"/>
      <c r="H1093" s="24"/>
      <c r="I1093" s="24"/>
      <c r="J1093" s="24"/>
      <c r="L1093" s="24"/>
      <c r="M1093" s="24"/>
      <c r="N1093" s="24"/>
      <c r="O1093" s="24"/>
      <c r="P1093" s="24"/>
    </row>
    <row r="1094" spans="1:16" ht="16.5" thickBot="1" x14ac:dyDescent="0.25">
      <c r="A1094" s="24"/>
      <c r="B1094" s="24"/>
      <c r="C1094" s="191"/>
      <c r="D1094" s="24"/>
      <c r="E1094" s="196"/>
      <c r="F1094" s="24"/>
      <c r="G1094" s="197"/>
      <c r="H1094" s="24"/>
      <c r="I1094" s="24"/>
      <c r="J1094" s="24"/>
      <c r="L1094" s="24"/>
      <c r="M1094" s="24"/>
      <c r="N1094" s="24"/>
      <c r="O1094" s="24"/>
      <c r="P1094" s="24"/>
    </row>
    <row r="1095" spans="1:16" ht="16.5" thickBot="1" x14ac:dyDescent="0.25">
      <c r="A1095" s="24"/>
      <c r="B1095" s="24"/>
      <c r="C1095" s="191"/>
      <c r="D1095" s="24"/>
      <c r="E1095" s="196"/>
      <c r="F1095" s="24"/>
      <c r="G1095" s="197"/>
      <c r="H1095" s="24"/>
      <c r="I1095" s="24"/>
      <c r="J1095" s="24"/>
      <c r="L1095" s="24"/>
      <c r="M1095" s="24"/>
      <c r="N1095" s="24"/>
      <c r="O1095" s="24"/>
      <c r="P1095" s="24"/>
    </row>
    <row r="1096" spans="1:16" ht="16.5" thickBot="1" x14ac:dyDescent="0.25">
      <c r="A1096" s="24"/>
      <c r="B1096" s="24"/>
      <c r="C1096" s="191"/>
      <c r="D1096" s="24"/>
      <c r="E1096" s="196"/>
      <c r="F1096" s="24"/>
      <c r="G1096" s="197"/>
      <c r="H1096" s="24"/>
      <c r="I1096" s="24"/>
      <c r="J1096" s="24"/>
      <c r="L1096" s="24"/>
      <c r="M1096" s="24"/>
      <c r="N1096" s="24"/>
      <c r="O1096" s="24"/>
      <c r="P1096" s="24"/>
    </row>
    <row r="1097" spans="1:16" ht="16.5" thickBot="1" x14ac:dyDescent="0.25">
      <c r="A1097" s="24"/>
      <c r="B1097" s="24"/>
      <c r="C1097" s="191"/>
      <c r="D1097" s="24"/>
      <c r="E1097" s="196"/>
      <c r="F1097" s="24"/>
      <c r="G1097" s="197"/>
      <c r="H1097" s="24"/>
      <c r="I1097" s="24"/>
      <c r="J1097" s="24"/>
      <c r="L1097" s="24"/>
      <c r="M1097" s="24"/>
      <c r="N1097" s="24"/>
      <c r="O1097" s="24"/>
      <c r="P1097" s="24"/>
    </row>
    <row r="1098" spans="1:16" ht="16.5" thickBot="1" x14ac:dyDescent="0.25">
      <c r="A1098" s="24"/>
      <c r="B1098" s="24"/>
      <c r="C1098" s="191"/>
      <c r="D1098" s="24"/>
      <c r="E1098" s="196"/>
      <c r="F1098" s="24"/>
      <c r="G1098" s="197"/>
      <c r="H1098" s="24"/>
      <c r="I1098" s="24"/>
      <c r="J1098" s="24"/>
      <c r="L1098" s="24"/>
      <c r="M1098" s="24"/>
      <c r="N1098" s="24"/>
      <c r="O1098" s="24"/>
      <c r="P1098" s="24"/>
    </row>
    <row r="1099" spans="1:16" ht="16.5" thickBot="1" x14ac:dyDescent="0.25">
      <c r="A1099" s="24"/>
      <c r="B1099" s="24"/>
      <c r="C1099" s="191"/>
      <c r="D1099" s="24"/>
      <c r="E1099" s="196"/>
      <c r="F1099" s="24"/>
      <c r="G1099" s="197"/>
      <c r="H1099" s="24"/>
      <c r="I1099" s="24"/>
      <c r="J1099" s="24"/>
      <c r="L1099" s="24"/>
      <c r="M1099" s="24"/>
      <c r="N1099" s="24"/>
      <c r="O1099" s="24"/>
      <c r="P1099" s="24"/>
    </row>
    <row r="1100" spans="1:16" ht="16.5" thickBot="1" x14ac:dyDescent="0.25">
      <c r="A1100" s="24"/>
      <c r="B1100" s="24"/>
      <c r="C1100" s="191"/>
      <c r="D1100" s="24"/>
      <c r="E1100" s="196"/>
      <c r="F1100" s="24"/>
      <c r="G1100" s="197"/>
      <c r="H1100" s="24"/>
      <c r="I1100" s="24"/>
      <c r="J1100" s="24"/>
      <c r="L1100" s="24"/>
      <c r="M1100" s="24"/>
      <c r="N1100" s="24"/>
      <c r="O1100" s="24"/>
      <c r="P1100" s="24"/>
    </row>
    <row r="1101" spans="1:16" ht="16.5" thickBot="1" x14ac:dyDescent="0.25">
      <c r="A1101" s="24"/>
      <c r="B1101" s="24"/>
      <c r="C1101" s="191"/>
      <c r="D1101" s="24"/>
      <c r="E1101" s="196"/>
      <c r="F1101" s="24"/>
      <c r="G1101" s="197"/>
      <c r="H1101" s="24"/>
      <c r="I1101" s="24"/>
      <c r="J1101" s="24"/>
      <c r="L1101" s="24"/>
      <c r="M1101" s="24"/>
      <c r="N1101" s="24"/>
      <c r="O1101" s="24"/>
      <c r="P1101" s="24"/>
    </row>
    <row r="1102" spans="1:16" ht="16.5" thickBot="1" x14ac:dyDescent="0.25">
      <c r="A1102" s="24"/>
      <c r="B1102" s="24"/>
      <c r="C1102" s="191"/>
      <c r="D1102" s="24"/>
      <c r="E1102" s="196"/>
      <c r="F1102" s="24"/>
      <c r="G1102" s="197"/>
      <c r="H1102" s="24"/>
      <c r="I1102" s="24"/>
      <c r="J1102" s="24"/>
      <c r="L1102" s="24"/>
      <c r="M1102" s="24"/>
      <c r="N1102" s="24"/>
      <c r="O1102" s="24"/>
      <c r="P1102" s="24"/>
    </row>
    <row r="1103" spans="1:16" ht="16.5" thickBot="1" x14ac:dyDescent="0.25">
      <c r="A1103" s="24"/>
      <c r="B1103" s="24"/>
      <c r="C1103" s="191"/>
      <c r="D1103" s="24"/>
      <c r="E1103" s="196"/>
      <c r="F1103" s="24"/>
      <c r="G1103" s="197"/>
      <c r="H1103" s="24"/>
      <c r="I1103" s="24"/>
      <c r="J1103" s="24"/>
      <c r="L1103" s="24"/>
      <c r="M1103" s="24"/>
      <c r="N1103" s="24"/>
      <c r="O1103" s="24"/>
      <c r="P1103" s="24"/>
    </row>
    <row r="1104" spans="1:16" ht="16.5" thickBot="1" x14ac:dyDescent="0.25">
      <c r="A1104" s="24"/>
      <c r="B1104" s="24"/>
      <c r="C1104" s="191"/>
      <c r="D1104" s="24"/>
      <c r="E1104" s="196"/>
      <c r="F1104" s="24"/>
      <c r="G1104" s="197"/>
      <c r="H1104" s="24"/>
      <c r="I1104" s="24"/>
      <c r="J1104" s="24"/>
      <c r="L1104" s="24"/>
      <c r="M1104" s="24"/>
      <c r="N1104" s="24"/>
      <c r="O1104" s="24"/>
      <c r="P1104" s="24"/>
    </row>
    <row r="1105" spans="1:16" ht="16.5" thickBot="1" x14ac:dyDescent="0.25">
      <c r="A1105" s="24"/>
      <c r="B1105" s="24"/>
      <c r="C1105" s="191"/>
      <c r="D1105" s="24"/>
      <c r="E1105" s="196"/>
      <c r="F1105" s="24"/>
      <c r="G1105" s="197"/>
      <c r="H1105" s="24"/>
      <c r="I1105" s="24"/>
      <c r="J1105" s="24"/>
      <c r="L1105" s="24"/>
      <c r="M1105" s="24"/>
      <c r="N1105" s="24"/>
      <c r="O1105" s="24"/>
      <c r="P1105" s="24"/>
    </row>
    <row r="1106" spans="1:16" ht="16.5" thickBot="1" x14ac:dyDescent="0.25">
      <c r="A1106" s="24"/>
      <c r="B1106" s="24"/>
      <c r="C1106" s="191"/>
      <c r="D1106" s="24"/>
      <c r="E1106" s="196"/>
      <c r="F1106" s="24"/>
      <c r="G1106" s="197"/>
      <c r="H1106" s="24"/>
      <c r="I1106" s="24"/>
      <c r="J1106" s="24"/>
      <c r="L1106" s="24"/>
      <c r="M1106" s="24"/>
      <c r="N1106" s="24"/>
      <c r="O1106" s="24"/>
      <c r="P1106" s="24"/>
    </row>
    <row r="1107" spans="1:16" ht="16.5" thickBot="1" x14ac:dyDescent="0.25">
      <c r="A1107" s="24"/>
      <c r="B1107" s="24"/>
      <c r="C1107" s="191"/>
      <c r="D1107" s="24"/>
      <c r="E1107" s="196"/>
      <c r="F1107" s="24"/>
      <c r="G1107" s="197"/>
      <c r="H1107" s="24"/>
      <c r="I1107" s="24"/>
      <c r="J1107" s="24"/>
      <c r="L1107" s="24"/>
      <c r="M1107" s="24"/>
      <c r="N1107" s="24"/>
      <c r="O1107" s="24"/>
      <c r="P1107" s="24"/>
    </row>
    <row r="1108" spans="1:16" ht="16.5" thickBot="1" x14ac:dyDescent="0.25">
      <c r="A1108" s="24"/>
      <c r="B1108" s="24"/>
      <c r="C1108" s="191"/>
      <c r="D1108" s="24"/>
      <c r="E1108" s="196"/>
      <c r="F1108" s="24"/>
      <c r="G1108" s="197"/>
      <c r="H1108" s="24"/>
      <c r="I1108" s="24"/>
      <c r="J1108" s="24"/>
      <c r="L1108" s="24"/>
      <c r="M1108" s="24"/>
      <c r="N1108" s="24"/>
      <c r="O1108" s="24"/>
      <c r="P1108" s="24"/>
    </row>
    <row r="1109" spans="1:16" ht="16.5" thickBot="1" x14ac:dyDescent="0.25">
      <c r="A1109" s="24"/>
      <c r="B1109" s="24"/>
      <c r="C1109" s="191"/>
      <c r="D1109" s="24"/>
      <c r="E1109" s="196"/>
      <c r="F1109" s="24"/>
      <c r="G1109" s="197"/>
      <c r="H1109" s="24"/>
      <c r="I1109" s="24"/>
      <c r="J1109" s="24"/>
      <c r="L1109" s="24"/>
      <c r="M1109" s="24"/>
      <c r="N1109" s="24"/>
      <c r="O1109" s="24"/>
      <c r="P1109" s="24"/>
    </row>
    <row r="1110" spans="1:16" ht="16.5" thickBot="1" x14ac:dyDescent="0.25">
      <c r="A1110" s="24"/>
      <c r="B1110" s="24"/>
      <c r="C1110" s="191"/>
      <c r="D1110" s="24"/>
      <c r="E1110" s="196"/>
      <c r="F1110" s="24"/>
      <c r="G1110" s="197"/>
      <c r="H1110" s="24"/>
      <c r="I1110" s="24"/>
      <c r="J1110" s="24"/>
      <c r="L1110" s="24"/>
      <c r="M1110" s="24"/>
      <c r="N1110" s="24"/>
      <c r="O1110" s="24"/>
      <c r="P1110" s="24"/>
    </row>
    <row r="1111" spans="1:16" ht="16.5" thickBot="1" x14ac:dyDescent="0.25">
      <c r="A1111" s="24"/>
      <c r="B1111" s="24"/>
      <c r="C1111" s="191"/>
      <c r="D1111" s="24"/>
      <c r="E1111" s="196"/>
      <c r="F1111" s="24"/>
      <c r="G1111" s="197"/>
      <c r="H1111" s="24"/>
      <c r="I1111" s="24"/>
      <c r="J1111" s="24"/>
      <c r="L1111" s="24"/>
      <c r="M1111" s="24"/>
      <c r="N1111" s="24"/>
      <c r="O1111" s="24"/>
      <c r="P1111" s="24"/>
    </row>
    <row r="1112" spans="1:16" ht="16.5" thickBot="1" x14ac:dyDescent="0.25">
      <c r="A1112" s="24"/>
      <c r="B1112" s="24"/>
      <c r="C1112" s="191"/>
      <c r="D1112" s="24"/>
      <c r="E1112" s="196"/>
      <c r="F1112" s="24"/>
      <c r="G1112" s="197"/>
      <c r="H1112" s="24"/>
      <c r="I1112" s="24"/>
      <c r="J1112" s="24"/>
      <c r="L1112" s="24"/>
      <c r="M1112" s="24"/>
      <c r="N1112" s="24"/>
      <c r="O1112" s="24"/>
      <c r="P1112" s="24"/>
    </row>
    <row r="1113" spans="1:16" ht="16.5" thickBot="1" x14ac:dyDescent="0.25">
      <c r="A1113" s="24"/>
      <c r="B1113" s="24"/>
      <c r="C1113" s="191"/>
      <c r="D1113" s="24"/>
      <c r="E1113" s="196"/>
      <c r="F1113" s="24"/>
      <c r="G1113" s="197"/>
      <c r="H1113" s="24"/>
      <c r="I1113" s="24"/>
      <c r="J1113" s="24"/>
      <c r="L1113" s="24"/>
      <c r="M1113" s="24"/>
      <c r="N1113" s="24"/>
      <c r="O1113" s="24"/>
      <c r="P1113" s="24"/>
    </row>
    <row r="1114" spans="1:16" ht="16.5" thickBot="1" x14ac:dyDescent="0.25">
      <c r="A1114" s="24"/>
      <c r="B1114" s="24"/>
      <c r="C1114" s="191"/>
      <c r="D1114" s="24"/>
      <c r="E1114" s="196"/>
      <c r="F1114" s="24"/>
      <c r="G1114" s="197"/>
      <c r="H1114" s="24"/>
      <c r="I1114" s="24"/>
      <c r="J1114" s="24"/>
      <c r="L1114" s="24"/>
      <c r="M1114" s="24"/>
      <c r="N1114" s="24"/>
      <c r="O1114" s="24"/>
      <c r="P1114" s="24"/>
    </row>
    <row r="1115" spans="1:16" ht="16.5" thickBot="1" x14ac:dyDescent="0.25">
      <c r="A1115" s="24"/>
      <c r="B1115" s="24"/>
      <c r="C1115" s="191"/>
      <c r="D1115" s="24"/>
      <c r="E1115" s="196"/>
      <c r="F1115" s="24"/>
      <c r="G1115" s="197"/>
      <c r="H1115" s="24"/>
      <c r="I1115" s="24"/>
      <c r="J1115" s="24"/>
      <c r="L1115" s="24"/>
      <c r="M1115" s="24"/>
      <c r="N1115" s="24"/>
      <c r="O1115" s="24"/>
      <c r="P1115" s="24"/>
    </row>
    <row r="1116" spans="1:16" ht="16.5" thickBot="1" x14ac:dyDescent="0.25">
      <c r="A1116" s="24"/>
      <c r="B1116" s="24"/>
      <c r="C1116" s="191"/>
      <c r="D1116" s="24"/>
      <c r="E1116" s="196"/>
      <c r="F1116" s="24"/>
      <c r="G1116" s="197"/>
      <c r="H1116" s="24"/>
      <c r="I1116" s="24"/>
      <c r="J1116" s="24"/>
      <c r="L1116" s="24"/>
      <c r="M1116" s="24"/>
      <c r="N1116" s="24"/>
      <c r="O1116" s="24"/>
      <c r="P1116" s="24"/>
    </row>
    <row r="1117" spans="1:16" ht="16.5" thickBot="1" x14ac:dyDescent="0.25">
      <c r="A1117" s="24"/>
      <c r="B1117" s="24"/>
      <c r="C1117" s="191"/>
      <c r="D1117" s="24"/>
      <c r="E1117" s="196"/>
      <c r="F1117" s="24"/>
      <c r="G1117" s="197"/>
      <c r="H1117" s="24"/>
      <c r="I1117" s="24"/>
      <c r="J1117" s="24"/>
      <c r="L1117" s="24"/>
      <c r="M1117" s="24"/>
      <c r="N1117" s="24"/>
      <c r="O1117" s="24"/>
      <c r="P1117" s="24"/>
    </row>
    <row r="1118" spans="1:16" ht="16.5" thickBot="1" x14ac:dyDescent="0.25">
      <c r="A1118" s="24"/>
      <c r="B1118" s="24"/>
      <c r="C1118" s="191"/>
      <c r="D1118" s="24"/>
      <c r="E1118" s="196"/>
      <c r="F1118" s="24"/>
      <c r="G1118" s="197"/>
      <c r="H1118" s="24"/>
      <c r="I1118" s="24"/>
      <c r="J1118" s="24"/>
      <c r="L1118" s="24"/>
      <c r="M1118" s="24"/>
      <c r="N1118" s="24"/>
      <c r="O1118" s="24"/>
      <c r="P1118" s="24"/>
    </row>
    <row r="1119" spans="1:16" ht="16.5" thickBot="1" x14ac:dyDescent="0.25">
      <c r="A1119" s="24"/>
      <c r="B1119" s="24"/>
      <c r="C1119" s="191"/>
      <c r="D1119" s="24"/>
      <c r="E1119" s="196"/>
      <c r="F1119" s="24"/>
      <c r="G1119" s="197"/>
      <c r="H1119" s="24"/>
      <c r="I1119" s="24"/>
      <c r="J1119" s="24"/>
      <c r="L1119" s="24"/>
      <c r="M1119" s="24"/>
      <c r="N1119" s="24"/>
      <c r="O1119" s="24"/>
      <c r="P1119" s="24"/>
    </row>
    <row r="1120" spans="1:16" ht="16.5" thickBot="1" x14ac:dyDescent="0.25">
      <c r="A1120" s="24"/>
      <c r="B1120" s="24"/>
      <c r="C1120" s="191"/>
      <c r="D1120" s="24"/>
      <c r="E1120" s="196"/>
      <c r="F1120" s="24"/>
      <c r="G1120" s="197"/>
      <c r="H1120" s="24"/>
      <c r="I1120" s="24"/>
      <c r="J1120" s="24"/>
      <c r="L1120" s="24"/>
      <c r="M1120" s="24"/>
      <c r="N1120" s="24"/>
      <c r="O1120" s="24"/>
      <c r="P1120" s="24"/>
    </row>
    <row r="1121" spans="1:16" ht="16.5" thickBot="1" x14ac:dyDescent="0.25">
      <c r="A1121" s="24"/>
      <c r="B1121" s="24"/>
      <c r="C1121" s="191"/>
      <c r="D1121" s="24"/>
      <c r="E1121" s="196"/>
      <c r="F1121" s="24"/>
      <c r="G1121" s="197"/>
      <c r="H1121" s="24"/>
      <c r="I1121" s="24"/>
      <c r="J1121" s="24"/>
      <c r="L1121" s="24"/>
      <c r="M1121" s="24"/>
      <c r="N1121" s="24"/>
      <c r="O1121" s="24"/>
      <c r="P1121" s="24"/>
    </row>
    <row r="1122" spans="1:16" ht="16.5" thickBot="1" x14ac:dyDescent="0.25">
      <c r="A1122" s="24"/>
      <c r="B1122" s="24"/>
      <c r="C1122" s="191"/>
      <c r="D1122" s="24"/>
      <c r="E1122" s="196"/>
      <c r="F1122" s="24"/>
      <c r="G1122" s="197"/>
      <c r="H1122" s="24"/>
      <c r="I1122" s="24"/>
      <c r="J1122" s="24"/>
      <c r="L1122" s="24"/>
      <c r="M1122" s="24"/>
      <c r="N1122" s="24"/>
      <c r="O1122" s="24"/>
      <c r="P1122" s="24"/>
    </row>
    <row r="1123" spans="1:16" ht="16.5" thickBot="1" x14ac:dyDescent="0.25">
      <c r="A1123" s="24"/>
      <c r="B1123" s="24"/>
      <c r="C1123" s="191"/>
      <c r="D1123" s="24"/>
      <c r="E1123" s="196"/>
      <c r="F1123" s="24"/>
      <c r="G1123" s="197"/>
      <c r="H1123" s="24"/>
      <c r="I1123" s="24"/>
      <c r="J1123" s="24"/>
      <c r="L1123" s="24"/>
      <c r="M1123" s="24"/>
      <c r="N1123" s="24"/>
      <c r="O1123" s="24"/>
      <c r="P1123" s="24"/>
    </row>
    <row r="1124" spans="1:16" ht="16.5" thickBot="1" x14ac:dyDescent="0.25">
      <c r="A1124" s="24"/>
      <c r="B1124" s="24"/>
      <c r="C1124" s="191"/>
      <c r="D1124" s="24"/>
      <c r="E1124" s="196"/>
      <c r="F1124" s="24"/>
      <c r="G1124" s="197"/>
      <c r="H1124" s="24"/>
      <c r="I1124" s="24"/>
      <c r="J1124" s="24"/>
      <c r="L1124" s="24"/>
      <c r="M1124" s="24"/>
      <c r="N1124" s="24"/>
      <c r="O1124" s="24"/>
      <c r="P1124" s="24"/>
    </row>
    <row r="1125" spans="1:16" ht="16.5" thickBot="1" x14ac:dyDescent="0.25">
      <c r="A1125" s="24"/>
      <c r="B1125" s="24"/>
      <c r="C1125" s="191"/>
      <c r="D1125" s="24"/>
      <c r="E1125" s="196"/>
      <c r="F1125" s="24"/>
      <c r="G1125" s="197"/>
      <c r="H1125" s="24"/>
      <c r="I1125" s="24"/>
      <c r="J1125" s="24"/>
      <c r="L1125" s="24"/>
      <c r="M1125" s="24"/>
      <c r="N1125" s="24"/>
      <c r="O1125" s="24"/>
      <c r="P1125" s="24"/>
    </row>
    <row r="1126" spans="1:16" ht="16.5" thickBot="1" x14ac:dyDescent="0.25">
      <c r="A1126" s="24"/>
      <c r="B1126" s="24"/>
      <c r="C1126" s="191"/>
      <c r="D1126" s="24"/>
      <c r="E1126" s="196"/>
      <c r="F1126" s="24"/>
      <c r="G1126" s="197"/>
      <c r="H1126" s="24"/>
      <c r="I1126" s="24"/>
      <c r="J1126" s="24"/>
      <c r="L1126" s="24"/>
      <c r="M1126" s="24"/>
      <c r="N1126" s="24"/>
      <c r="O1126" s="24"/>
      <c r="P1126" s="24"/>
    </row>
    <row r="1127" spans="1:16" ht="16.5" thickBot="1" x14ac:dyDescent="0.25">
      <c r="A1127" s="24"/>
      <c r="B1127" s="24"/>
      <c r="C1127" s="191"/>
      <c r="D1127" s="24"/>
      <c r="E1127" s="196"/>
      <c r="F1127" s="24"/>
      <c r="G1127" s="197"/>
      <c r="H1127" s="24"/>
      <c r="I1127" s="24"/>
      <c r="J1127" s="24"/>
      <c r="L1127" s="24"/>
      <c r="M1127" s="24"/>
      <c r="N1127" s="24"/>
      <c r="O1127" s="24"/>
      <c r="P1127" s="24"/>
    </row>
    <row r="1128" spans="1:16" ht="16.5" thickBot="1" x14ac:dyDescent="0.25">
      <c r="A1128" s="24"/>
      <c r="B1128" s="24"/>
      <c r="C1128" s="191"/>
      <c r="D1128" s="24"/>
      <c r="E1128" s="196"/>
      <c r="F1128" s="24"/>
      <c r="G1128" s="197"/>
      <c r="H1128" s="24"/>
      <c r="I1128" s="24"/>
      <c r="J1128" s="24"/>
      <c r="L1128" s="24"/>
      <c r="M1128" s="24"/>
      <c r="N1128" s="24"/>
      <c r="O1128" s="24"/>
      <c r="P1128" s="24"/>
    </row>
    <row r="1129" spans="1:16" ht="16.5" thickBot="1" x14ac:dyDescent="0.25">
      <c r="A1129" s="24"/>
      <c r="B1129" s="24"/>
      <c r="C1129" s="191"/>
      <c r="D1129" s="24"/>
      <c r="E1129" s="196"/>
      <c r="F1129" s="24"/>
      <c r="G1129" s="197"/>
      <c r="H1129" s="24"/>
      <c r="I1129" s="24"/>
      <c r="J1129" s="24"/>
      <c r="L1129" s="24"/>
      <c r="M1129" s="24"/>
      <c r="N1129" s="24"/>
      <c r="O1129" s="24"/>
      <c r="P1129" s="24"/>
    </row>
    <row r="1130" spans="1:16" ht="16.5" thickBot="1" x14ac:dyDescent="0.25">
      <c r="A1130" s="24"/>
      <c r="B1130" s="24"/>
      <c r="C1130" s="191"/>
      <c r="D1130" s="24"/>
      <c r="E1130" s="196"/>
      <c r="F1130" s="24"/>
      <c r="G1130" s="197"/>
      <c r="H1130" s="24"/>
      <c r="I1130" s="24"/>
      <c r="J1130" s="24"/>
      <c r="L1130" s="24"/>
      <c r="M1130" s="24"/>
      <c r="N1130" s="24"/>
      <c r="O1130" s="24"/>
      <c r="P1130" s="24"/>
    </row>
    <row r="1131" spans="1:16" ht="16.5" thickBot="1" x14ac:dyDescent="0.25">
      <c r="A1131" s="24"/>
      <c r="B1131" s="24"/>
      <c r="C1131" s="191"/>
      <c r="D1131" s="24"/>
      <c r="E1131" s="196"/>
      <c r="F1131" s="24"/>
      <c r="G1131" s="197"/>
      <c r="H1131" s="24"/>
      <c r="I1131" s="24"/>
      <c r="J1131" s="24"/>
      <c r="L1131" s="24"/>
      <c r="M1131" s="24"/>
      <c r="N1131" s="24"/>
      <c r="O1131" s="24"/>
      <c r="P1131" s="24"/>
    </row>
    <row r="1132" spans="1:16" ht="16.5" thickBot="1" x14ac:dyDescent="0.25">
      <c r="A1132" s="24"/>
      <c r="B1132" s="24"/>
      <c r="C1132" s="191"/>
      <c r="D1132" s="24"/>
      <c r="E1132" s="196"/>
      <c r="F1132" s="24"/>
      <c r="G1132" s="197"/>
      <c r="H1132" s="24"/>
      <c r="I1132" s="24"/>
      <c r="J1132" s="24"/>
      <c r="L1132" s="24"/>
      <c r="M1132" s="24"/>
      <c r="N1132" s="24"/>
      <c r="O1132" s="24"/>
      <c r="P1132" s="24"/>
    </row>
    <row r="1133" spans="1:16" ht="16.5" thickBot="1" x14ac:dyDescent="0.25">
      <c r="A1133" s="24"/>
      <c r="B1133" s="24"/>
      <c r="C1133" s="191"/>
      <c r="D1133" s="24"/>
      <c r="E1133" s="196"/>
      <c r="F1133" s="24"/>
      <c r="G1133" s="197"/>
      <c r="H1133" s="24"/>
      <c r="I1133" s="24"/>
      <c r="J1133" s="24"/>
      <c r="L1133" s="24"/>
      <c r="M1133" s="24"/>
      <c r="N1133" s="24"/>
      <c r="O1133" s="24"/>
      <c r="P1133" s="24"/>
    </row>
    <row r="1134" spans="1:16" ht="16.5" thickBot="1" x14ac:dyDescent="0.25">
      <c r="A1134" s="24"/>
      <c r="B1134" s="24"/>
      <c r="C1134" s="191"/>
      <c r="D1134" s="24"/>
      <c r="E1134" s="196"/>
      <c r="F1134" s="24"/>
      <c r="G1134" s="197"/>
      <c r="H1134" s="24"/>
      <c r="I1134" s="24"/>
      <c r="J1134" s="24"/>
      <c r="L1134" s="24"/>
      <c r="M1134" s="24"/>
      <c r="N1134" s="24"/>
      <c r="O1134" s="24"/>
      <c r="P1134" s="24"/>
    </row>
    <row r="1135" spans="1:16" ht="16.5" thickBot="1" x14ac:dyDescent="0.25">
      <c r="A1135" s="24"/>
      <c r="B1135" s="24"/>
      <c r="C1135" s="191"/>
      <c r="D1135" s="24"/>
      <c r="E1135" s="196"/>
      <c r="F1135" s="24"/>
      <c r="G1135" s="197"/>
      <c r="H1135" s="24"/>
      <c r="I1135" s="24"/>
      <c r="J1135" s="24"/>
      <c r="L1135" s="24"/>
      <c r="M1135" s="24"/>
      <c r="N1135" s="24"/>
      <c r="O1135" s="24"/>
      <c r="P1135" s="24"/>
    </row>
    <row r="1136" spans="1:16" ht="16.5" thickBot="1" x14ac:dyDescent="0.25">
      <c r="A1136" s="24"/>
      <c r="B1136" s="24"/>
      <c r="C1136" s="191"/>
      <c r="D1136" s="24"/>
      <c r="E1136" s="196"/>
      <c r="F1136" s="24"/>
      <c r="G1136" s="197"/>
      <c r="H1136" s="24"/>
      <c r="I1136" s="24"/>
      <c r="J1136" s="24"/>
      <c r="L1136" s="24"/>
      <c r="M1136" s="24"/>
      <c r="N1136" s="24"/>
      <c r="O1136" s="24"/>
      <c r="P1136" s="24"/>
    </row>
    <row r="1137" spans="1:16" ht="16.5" thickBot="1" x14ac:dyDescent="0.25">
      <c r="A1137" s="24"/>
      <c r="B1137" s="24"/>
      <c r="C1137" s="191"/>
      <c r="D1137" s="24"/>
      <c r="E1137" s="196"/>
      <c r="F1137" s="24"/>
      <c r="G1137" s="197"/>
      <c r="H1137" s="24"/>
      <c r="I1137" s="24"/>
      <c r="J1137" s="24"/>
      <c r="L1137" s="24"/>
      <c r="M1137" s="24"/>
      <c r="N1137" s="24"/>
      <c r="O1137" s="24"/>
      <c r="P1137" s="24"/>
    </row>
    <row r="1138" spans="1:16" ht="16.5" thickBot="1" x14ac:dyDescent="0.25">
      <c r="A1138" s="24"/>
      <c r="B1138" s="24"/>
      <c r="C1138" s="191"/>
      <c r="D1138" s="24"/>
      <c r="E1138" s="196"/>
      <c r="F1138" s="24"/>
      <c r="G1138" s="197"/>
      <c r="H1138" s="24"/>
      <c r="I1138" s="24"/>
      <c r="J1138" s="24"/>
      <c r="L1138" s="24"/>
      <c r="M1138" s="24"/>
      <c r="N1138" s="24"/>
      <c r="O1138" s="24"/>
      <c r="P1138" s="24"/>
    </row>
    <row r="1139" spans="1:16" ht="16.5" thickBot="1" x14ac:dyDescent="0.25">
      <c r="A1139" s="24"/>
      <c r="B1139" s="24"/>
      <c r="C1139" s="191"/>
      <c r="D1139" s="24"/>
      <c r="E1139" s="196"/>
      <c r="F1139" s="24"/>
      <c r="G1139" s="197"/>
      <c r="H1139" s="24"/>
      <c r="I1139" s="24"/>
      <c r="J1139" s="24"/>
      <c r="L1139" s="24"/>
      <c r="M1139" s="24"/>
      <c r="N1139" s="24"/>
      <c r="O1139" s="24"/>
      <c r="P1139" s="24"/>
    </row>
    <row r="1140" spans="1:16" ht="16.5" thickBot="1" x14ac:dyDescent="0.25">
      <c r="A1140" s="24"/>
      <c r="B1140" s="24"/>
      <c r="C1140" s="191"/>
      <c r="D1140" s="24"/>
      <c r="E1140" s="196"/>
      <c r="F1140" s="24"/>
      <c r="G1140" s="197"/>
      <c r="H1140" s="24"/>
      <c r="I1140" s="24"/>
      <c r="J1140" s="24"/>
      <c r="L1140" s="24"/>
      <c r="M1140" s="24"/>
      <c r="N1140" s="24"/>
      <c r="O1140" s="24"/>
      <c r="P1140" s="24"/>
    </row>
    <row r="1141" spans="1:16" ht="16.5" thickBot="1" x14ac:dyDescent="0.25">
      <c r="A1141" s="24"/>
      <c r="B1141" s="24"/>
      <c r="C1141" s="191"/>
      <c r="D1141" s="24"/>
      <c r="E1141" s="196"/>
      <c r="F1141" s="24"/>
      <c r="G1141" s="197"/>
      <c r="H1141" s="24"/>
      <c r="I1141" s="24"/>
      <c r="J1141" s="24"/>
      <c r="L1141" s="24"/>
      <c r="M1141" s="24"/>
      <c r="N1141" s="24"/>
      <c r="O1141" s="24"/>
      <c r="P1141" s="24"/>
    </row>
    <row r="1142" spans="1:16" ht="16.5" thickBot="1" x14ac:dyDescent="0.25">
      <c r="A1142" s="24"/>
      <c r="B1142" s="24"/>
      <c r="C1142" s="191"/>
      <c r="D1142" s="24"/>
      <c r="E1142" s="196"/>
      <c r="F1142" s="24"/>
      <c r="G1142" s="197"/>
      <c r="H1142" s="24"/>
      <c r="I1142" s="24"/>
      <c r="J1142" s="24"/>
      <c r="L1142" s="24"/>
      <c r="M1142" s="24"/>
      <c r="N1142" s="24"/>
      <c r="O1142" s="24"/>
      <c r="P1142" s="24"/>
    </row>
    <row r="1143" spans="1:16" ht="16.5" thickBot="1" x14ac:dyDescent="0.25">
      <c r="A1143" s="24"/>
      <c r="B1143" s="24"/>
      <c r="C1143" s="191"/>
      <c r="D1143" s="24"/>
      <c r="E1143" s="196"/>
      <c r="F1143" s="24"/>
      <c r="G1143" s="197"/>
      <c r="H1143" s="24"/>
      <c r="I1143" s="24"/>
      <c r="J1143" s="24"/>
      <c r="L1143" s="24"/>
      <c r="M1143" s="24"/>
      <c r="N1143" s="24"/>
      <c r="O1143" s="24"/>
      <c r="P1143" s="24"/>
    </row>
    <row r="1144" spans="1:16" ht="16.5" thickBot="1" x14ac:dyDescent="0.25">
      <c r="A1144" s="24"/>
      <c r="B1144" s="24"/>
      <c r="C1144" s="191"/>
      <c r="D1144" s="24"/>
      <c r="E1144" s="196"/>
      <c r="F1144" s="24"/>
      <c r="G1144" s="197"/>
      <c r="H1144" s="24"/>
      <c r="I1144" s="24"/>
      <c r="J1144" s="24"/>
      <c r="L1144" s="24"/>
      <c r="M1144" s="24"/>
      <c r="N1144" s="24"/>
      <c r="O1144" s="24"/>
      <c r="P1144" s="24"/>
    </row>
    <row r="1145" spans="1:16" ht="16.5" thickBot="1" x14ac:dyDescent="0.25">
      <c r="A1145" s="24"/>
      <c r="B1145" s="24"/>
      <c r="C1145" s="191"/>
      <c r="D1145" s="24"/>
      <c r="E1145" s="196"/>
      <c r="F1145" s="24"/>
      <c r="G1145" s="197"/>
      <c r="H1145" s="24"/>
      <c r="I1145" s="24"/>
      <c r="J1145" s="24"/>
      <c r="L1145" s="24"/>
      <c r="M1145" s="24"/>
      <c r="N1145" s="24"/>
      <c r="O1145" s="24"/>
      <c r="P1145" s="24"/>
    </row>
    <row r="1146" spans="1:16" ht="16.5" thickBot="1" x14ac:dyDescent="0.25">
      <c r="A1146" s="24"/>
      <c r="B1146" s="24"/>
      <c r="C1146" s="191"/>
      <c r="D1146" s="24"/>
      <c r="E1146" s="196"/>
      <c r="F1146" s="24"/>
      <c r="G1146" s="197"/>
      <c r="H1146" s="24"/>
      <c r="I1146" s="24"/>
      <c r="J1146" s="24"/>
      <c r="L1146" s="24"/>
      <c r="M1146" s="24"/>
      <c r="N1146" s="24"/>
      <c r="O1146" s="24"/>
      <c r="P1146" s="24"/>
    </row>
    <row r="1147" spans="1:16" ht="16.5" thickBot="1" x14ac:dyDescent="0.25">
      <c r="A1147" s="24"/>
      <c r="B1147" s="24"/>
      <c r="C1147" s="191"/>
      <c r="D1147" s="24"/>
      <c r="E1147" s="196"/>
      <c r="F1147" s="24"/>
      <c r="G1147" s="197"/>
      <c r="H1147" s="24"/>
      <c r="I1147" s="24"/>
      <c r="J1147" s="24"/>
      <c r="L1147" s="24"/>
      <c r="M1147" s="24"/>
      <c r="N1147" s="24"/>
      <c r="O1147" s="24"/>
      <c r="P1147" s="24"/>
    </row>
    <row r="1148" spans="1:16" ht="16.5" thickBot="1" x14ac:dyDescent="0.25">
      <c r="A1148" s="24"/>
      <c r="B1148" s="24"/>
      <c r="C1148" s="191"/>
      <c r="D1148" s="24"/>
      <c r="E1148" s="196"/>
      <c r="F1148" s="24"/>
      <c r="G1148" s="197"/>
      <c r="H1148" s="24"/>
      <c r="I1148" s="24"/>
      <c r="J1148" s="24"/>
      <c r="L1148" s="24"/>
      <c r="M1148" s="24"/>
      <c r="N1148" s="24"/>
      <c r="O1148" s="24"/>
      <c r="P1148" s="24"/>
    </row>
    <row r="1149" spans="1:16" ht="16.5" thickBot="1" x14ac:dyDescent="0.25">
      <c r="A1149" s="24"/>
      <c r="B1149" s="24"/>
      <c r="C1149" s="191"/>
      <c r="D1149" s="24"/>
      <c r="E1149" s="196"/>
      <c r="F1149" s="24"/>
      <c r="G1149" s="197"/>
      <c r="H1149" s="24"/>
      <c r="I1149" s="24"/>
      <c r="J1149" s="24"/>
      <c r="L1149" s="24"/>
      <c r="M1149" s="24"/>
      <c r="N1149" s="24"/>
      <c r="O1149" s="24"/>
      <c r="P1149" s="24"/>
    </row>
    <row r="1150" spans="1:16" ht="16.5" thickBot="1" x14ac:dyDescent="0.25">
      <c r="A1150" s="24"/>
      <c r="B1150" s="24"/>
      <c r="C1150" s="191"/>
      <c r="D1150" s="24"/>
      <c r="E1150" s="196"/>
      <c r="F1150" s="24"/>
      <c r="G1150" s="197"/>
      <c r="H1150" s="24"/>
      <c r="I1150" s="24"/>
      <c r="J1150" s="24"/>
      <c r="L1150" s="24"/>
      <c r="M1150" s="24"/>
      <c r="N1150" s="24"/>
      <c r="O1150" s="24"/>
      <c r="P1150" s="24"/>
    </row>
    <row r="1151" spans="1:16" ht="16.5" thickBot="1" x14ac:dyDescent="0.25">
      <c r="A1151" s="24"/>
      <c r="B1151" s="24"/>
      <c r="C1151" s="191"/>
      <c r="D1151" s="24"/>
      <c r="E1151" s="196"/>
      <c r="F1151" s="24"/>
      <c r="G1151" s="197"/>
      <c r="H1151" s="24"/>
      <c r="I1151" s="24"/>
      <c r="J1151" s="24"/>
      <c r="L1151" s="24"/>
      <c r="M1151" s="24"/>
      <c r="N1151" s="24"/>
      <c r="O1151" s="24"/>
      <c r="P1151" s="24"/>
    </row>
    <row r="1152" spans="1:16" ht="16.5" thickBot="1" x14ac:dyDescent="0.25">
      <c r="A1152" s="24"/>
      <c r="B1152" s="24"/>
      <c r="C1152" s="191"/>
      <c r="D1152" s="24"/>
      <c r="E1152" s="196"/>
      <c r="F1152" s="24"/>
      <c r="G1152" s="197"/>
      <c r="H1152" s="24"/>
      <c r="I1152" s="24"/>
      <c r="J1152" s="24"/>
      <c r="L1152" s="24"/>
      <c r="M1152" s="24"/>
      <c r="N1152" s="24"/>
      <c r="O1152" s="24"/>
      <c r="P1152" s="24"/>
    </row>
    <row r="1153" spans="1:16" ht="16.5" thickBot="1" x14ac:dyDescent="0.25">
      <c r="A1153" s="24"/>
      <c r="B1153" s="24"/>
      <c r="C1153" s="191"/>
      <c r="D1153" s="24"/>
      <c r="E1153" s="196"/>
      <c r="F1153" s="24"/>
      <c r="G1153" s="197"/>
      <c r="H1153" s="24"/>
      <c r="I1153" s="24"/>
      <c r="J1153" s="24"/>
      <c r="L1153" s="24"/>
      <c r="M1153" s="24"/>
      <c r="N1153" s="24"/>
      <c r="O1153" s="24"/>
      <c r="P1153" s="24"/>
    </row>
    <row r="1154" spans="1:16" ht="16.5" thickBot="1" x14ac:dyDescent="0.25">
      <c r="A1154" s="24"/>
      <c r="B1154" s="24"/>
      <c r="C1154" s="191"/>
      <c r="D1154" s="24"/>
      <c r="E1154" s="196"/>
      <c r="F1154" s="24"/>
      <c r="G1154" s="197"/>
      <c r="H1154" s="24"/>
      <c r="I1154" s="24"/>
      <c r="J1154" s="24"/>
      <c r="L1154" s="24"/>
      <c r="M1154" s="24"/>
      <c r="N1154" s="24"/>
      <c r="O1154" s="24"/>
      <c r="P1154" s="24"/>
    </row>
    <row r="1155" spans="1:16" ht="16.5" thickBot="1" x14ac:dyDescent="0.25">
      <c r="A1155" s="24"/>
      <c r="B1155" s="24"/>
      <c r="C1155" s="191"/>
      <c r="D1155" s="24"/>
      <c r="E1155" s="196"/>
      <c r="F1155" s="24"/>
      <c r="G1155" s="197"/>
      <c r="H1155" s="24"/>
      <c r="I1155" s="24"/>
      <c r="J1155" s="24"/>
      <c r="L1155" s="24"/>
      <c r="M1155" s="24"/>
      <c r="N1155" s="24"/>
      <c r="O1155" s="24"/>
      <c r="P1155" s="24"/>
    </row>
    <row r="1156" spans="1:16" ht="16.5" thickBot="1" x14ac:dyDescent="0.25">
      <c r="A1156" s="24"/>
      <c r="B1156" s="24"/>
      <c r="C1156" s="191"/>
      <c r="D1156" s="24"/>
      <c r="E1156" s="196"/>
      <c r="F1156" s="24"/>
      <c r="G1156" s="197"/>
      <c r="H1156" s="24"/>
      <c r="I1156" s="24"/>
      <c r="J1156" s="24"/>
      <c r="L1156" s="24"/>
      <c r="M1156" s="24"/>
      <c r="N1156" s="24"/>
      <c r="O1156" s="24"/>
      <c r="P1156" s="24"/>
    </row>
    <row r="1157" spans="1:16" ht="16.5" thickBot="1" x14ac:dyDescent="0.25">
      <c r="A1157" s="24"/>
      <c r="B1157" s="24"/>
      <c r="C1157" s="191"/>
      <c r="D1157" s="24"/>
      <c r="E1157" s="196"/>
      <c r="F1157" s="24"/>
      <c r="G1157" s="197"/>
      <c r="H1157" s="24"/>
      <c r="I1157" s="24"/>
      <c r="J1157" s="24"/>
      <c r="L1157" s="24"/>
      <c r="M1157" s="24"/>
      <c r="N1157" s="24"/>
      <c r="O1157" s="24"/>
      <c r="P1157" s="24"/>
    </row>
    <row r="1158" spans="1:16" ht="16.5" thickBot="1" x14ac:dyDescent="0.25">
      <c r="A1158" s="24"/>
      <c r="B1158" s="24"/>
      <c r="C1158" s="191"/>
      <c r="D1158" s="24"/>
      <c r="E1158" s="196"/>
      <c r="F1158" s="24"/>
      <c r="G1158" s="197"/>
      <c r="H1158" s="24"/>
      <c r="I1158" s="24"/>
      <c r="J1158" s="24"/>
      <c r="L1158" s="24"/>
      <c r="M1158" s="24"/>
      <c r="N1158" s="24"/>
      <c r="O1158" s="24"/>
      <c r="P1158" s="24"/>
    </row>
    <row r="1159" spans="1:16" ht="16.5" thickBot="1" x14ac:dyDescent="0.25">
      <c r="A1159" s="24"/>
      <c r="B1159" s="24"/>
      <c r="C1159" s="191"/>
      <c r="D1159" s="24"/>
      <c r="E1159" s="196"/>
      <c r="F1159" s="24"/>
      <c r="G1159" s="197"/>
      <c r="H1159" s="24"/>
      <c r="I1159" s="24"/>
      <c r="J1159" s="24"/>
      <c r="L1159" s="24"/>
      <c r="M1159" s="24"/>
      <c r="N1159" s="24"/>
      <c r="O1159" s="24"/>
      <c r="P1159" s="24"/>
    </row>
    <row r="1160" spans="1:16" ht="16.5" thickBot="1" x14ac:dyDescent="0.25">
      <c r="A1160" s="24"/>
      <c r="B1160" s="24"/>
      <c r="C1160" s="191"/>
      <c r="D1160" s="24"/>
      <c r="E1160" s="196"/>
      <c r="F1160" s="24"/>
      <c r="G1160" s="197"/>
      <c r="H1160" s="24"/>
      <c r="I1160" s="24"/>
      <c r="J1160" s="24"/>
      <c r="L1160" s="24"/>
      <c r="M1160" s="24"/>
      <c r="N1160" s="24"/>
      <c r="O1160" s="24"/>
      <c r="P1160" s="24"/>
    </row>
    <row r="1161" spans="1:16" ht="16.5" thickBot="1" x14ac:dyDescent="0.25">
      <c r="A1161" s="24"/>
      <c r="B1161" s="24"/>
      <c r="C1161" s="191"/>
      <c r="D1161" s="24"/>
      <c r="E1161" s="196"/>
      <c r="F1161" s="24"/>
      <c r="G1161" s="197"/>
      <c r="H1161" s="24"/>
      <c r="I1161" s="24"/>
      <c r="J1161" s="24"/>
      <c r="L1161" s="24"/>
      <c r="M1161" s="24"/>
      <c r="N1161" s="24"/>
      <c r="O1161" s="24"/>
      <c r="P1161" s="24"/>
    </row>
    <row r="1162" spans="1:16" ht="16.5" thickBot="1" x14ac:dyDescent="0.25">
      <c r="A1162" s="24"/>
      <c r="B1162" s="24"/>
      <c r="C1162" s="191"/>
      <c r="D1162" s="24"/>
      <c r="E1162" s="196"/>
      <c r="F1162" s="24"/>
      <c r="G1162" s="197"/>
      <c r="H1162" s="24"/>
      <c r="I1162" s="24"/>
      <c r="J1162" s="24"/>
      <c r="L1162" s="24"/>
      <c r="M1162" s="24"/>
      <c r="N1162" s="24"/>
      <c r="O1162" s="24"/>
      <c r="P1162" s="24"/>
    </row>
    <row r="1163" spans="1:16" ht="16.5" thickBot="1" x14ac:dyDescent="0.25">
      <c r="A1163" s="24"/>
      <c r="B1163" s="24"/>
      <c r="C1163" s="191"/>
      <c r="D1163" s="24"/>
      <c r="E1163" s="196"/>
      <c r="F1163" s="24"/>
      <c r="G1163" s="197"/>
      <c r="H1163" s="24"/>
      <c r="I1163" s="24"/>
      <c r="J1163" s="24"/>
      <c r="L1163" s="24"/>
      <c r="M1163" s="24"/>
      <c r="N1163" s="24"/>
      <c r="O1163" s="24"/>
      <c r="P1163" s="24"/>
    </row>
    <row r="1164" spans="1:16" ht="16.5" thickBot="1" x14ac:dyDescent="0.25">
      <c r="A1164" s="24"/>
      <c r="B1164" s="24"/>
      <c r="C1164" s="191"/>
      <c r="D1164" s="24"/>
      <c r="E1164" s="196"/>
      <c r="F1164" s="24"/>
      <c r="G1164" s="197"/>
      <c r="H1164" s="24"/>
      <c r="I1164" s="24"/>
      <c r="J1164" s="24"/>
      <c r="L1164" s="24"/>
      <c r="M1164" s="24"/>
      <c r="N1164" s="24"/>
      <c r="O1164" s="24"/>
      <c r="P1164" s="24"/>
    </row>
    <row r="1165" spans="1:16" ht="16.5" thickBot="1" x14ac:dyDescent="0.25">
      <c r="A1165" s="24"/>
      <c r="B1165" s="24"/>
      <c r="C1165" s="191"/>
      <c r="D1165" s="24"/>
      <c r="E1165" s="196"/>
      <c r="F1165" s="24"/>
      <c r="G1165" s="197"/>
      <c r="H1165" s="24"/>
      <c r="I1165" s="24"/>
      <c r="J1165" s="24"/>
      <c r="L1165" s="24"/>
      <c r="M1165" s="24"/>
      <c r="N1165" s="24"/>
      <c r="O1165" s="24"/>
      <c r="P1165" s="24"/>
    </row>
    <row r="1166" spans="1:16" ht="16.5" thickBot="1" x14ac:dyDescent="0.25">
      <c r="A1166" s="24"/>
      <c r="B1166" s="24"/>
      <c r="C1166" s="191"/>
      <c r="D1166" s="24"/>
      <c r="E1166" s="196"/>
      <c r="F1166" s="24"/>
      <c r="G1166" s="197"/>
      <c r="H1166" s="24"/>
      <c r="I1166" s="24"/>
      <c r="J1166" s="24"/>
      <c r="L1166" s="24"/>
      <c r="M1166" s="24"/>
      <c r="N1166" s="24"/>
      <c r="O1166" s="24"/>
      <c r="P1166" s="24"/>
    </row>
    <row r="1167" spans="1:16" ht="16.5" thickBot="1" x14ac:dyDescent="0.25">
      <c r="A1167" s="24"/>
      <c r="B1167" s="24"/>
      <c r="C1167" s="191"/>
      <c r="D1167" s="24"/>
      <c r="E1167" s="196"/>
      <c r="F1167" s="24"/>
      <c r="G1167" s="197"/>
      <c r="H1167" s="24"/>
      <c r="I1167" s="24"/>
      <c r="J1167" s="24"/>
      <c r="L1167" s="24"/>
      <c r="M1167" s="24"/>
      <c r="N1167" s="24"/>
      <c r="O1167" s="24"/>
      <c r="P1167" s="24"/>
    </row>
    <row r="1168" spans="1:16" ht="16.5" thickBot="1" x14ac:dyDescent="0.25">
      <c r="A1168" s="24"/>
      <c r="B1168" s="24"/>
      <c r="C1168" s="191"/>
      <c r="D1168" s="24"/>
      <c r="E1168" s="196"/>
      <c r="F1168" s="24"/>
      <c r="G1168" s="197"/>
      <c r="H1168" s="24"/>
      <c r="I1168" s="24"/>
      <c r="J1168" s="24"/>
      <c r="L1168" s="24"/>
      <c r="M1168" s="24"/>
      <c r="N1168" s="24"/>
      <c r="O1168" s="24"/>
      <c r="P1168" s="24"/>
    </row>
    <row r="1169" spans="1:16" ht="16.5" thickBot="1" x14ac:dyDescent="0.25">
      <c r="A1169" s="24"/>
      <c r="B1169" s="24"/>
      <c r="C1169" s="191"/>
      <c r="D1169" s="24"/>
      <c r="E1169" s="196"/>
      <c r="F1169" s="24"/>
      <c r="G1169" s="197"/>
      <c r="H1169" s="24"/>
      <c r="I1169" s="24"/>
      <c r="J1169" s="24"/>
      <c r="L1169" s="24"/>
      <c r="M1169" s="24"/>
      <c r="N1169" s="24"/>
      <c r="O1169" s="24"/>
      <c r="P1169" s="24"/>
    </row>
    <row r="1170" spans="1:16" ht="16.5" thickBot="1" x14ac:dyDescent="0.25">
      <c r="A1170" s="24"/>
      <c r="B1170" s="24"/>
      <c r="C1170" s="191"/>
      <c r="D1170" s="24"/>
      <c r="E1170" s="196"/>
      <c r="F1170" s="24"/>
      <c r="G1170" s="197"/>
      <c r="H1170" s="24"/>
      <c r="I1170" s="24"/>
      <c r="J1170" s="24"/>
      <c r="L1170" s="24"/>
      <c r="M1170" s="24"/>
      <c r="N1170" s="24"/>
      <c r="O1170" s="24"/>
      <c r="P1170" s="24"/>
    </row>
    <row r="1171" spans="1:16" ht="16.5" thickBot="1" x14ac:dyDescent="0.25">
      <c r="A1171" s="24"/>
      <c r="B1171" s="24"/>
      <c r="C1171" s="191"/>
      <c r="D1171" s="24"/>
      <c r="E1171" s="196"/>
      <c r="F1171" s="24"/>
      <c r="G1171" s="197"/>
      <c r="H1171" s="24"/>
      <c r="I1171" s="24"/>
      <c r="J1171" s="24"/>
      <c r="L1171" s="24"/>
      <c r="M1171" s="24"/>
      <c r="N1171" s="24"/>
      <c r="O1171" s="24"/>
      <c r="P1171" s="24"/>
    </row>
    <row r="1172" spans="1:16" ht="16.5" thickBot="1" x14ac:dyDescent="0.25">
      <c r="A1172" s="24"/>
      <c r="B1172" s="24"/>
      <c r="C1172" s="191"/>
      <c r="D1172" s="24"/>
      <c r="E1172" s="196"/>
      <c r="F1172" s="24"/>
      <c r="G1172" s="197"/>
      <c r="H1172" s="24"/>
      <c r="I1172" s="24"/>
      <c r="J1172" s="24"/>
      <c r="L1172" s="24"/>
      <c r="M1172" s="24"/>
      <c r="N1172" s="24"/>
      <c r="O1172" s="24"/>
      <c r="P1172" s="24"/>
    </row>
    <row r="1173" spans="1:16" ht="16.5" thickBot="1" x14ac:dyDescent="0.25">
      <c r="A1173" s="24"/>
      <c r="B1173" s="24"/>
      <c r="C1173" s="191"/>
      <c r="D1173" s="24"/>
      <c r="E1173" s="196"/>
      <c r="F1173" s="24"/>
      <c r="G1173" s="197"/>
      <c r="H1173" s="24"/>
      <c r="I1173" s="24"/>
      <c r="J1173" s="24"/>
      <c r="L1173" s="24"/>
      <c r="M1173" s="24"/>
      <c r="N1173" s="24"/>
      <c r="O1173" s="24"/>
      <c r="P1173" s="24"/>
    </row>
    <row r="1174" spans="1:16" ht="16.5" thickBot="1" x14ac:dyDescent="0.25">
      <c r="A1174" s="24"/>
      <c r="B1174" s="24"/>
      <c r="C1174" s="191"/>
      <c r="D1174" s="24"/>
      <c r="E1174" s="196"/>
      <c r="F1174" s="24"/>
      <c r="G1174" s="197"/>
      <c r="H1174" s="24"/>
      <c r="I1174" s="24"/>
      <c r="J1174" s="24"/>
      <c r="L1174" s="24"/>
      <c r="M1174" s="24"/>
      <c r="N1174" s="24"/>
      <c r="O1174" s="24"/>
      <c r="P1174" s="24"/>
    </row>
    <row r="1175" spans="1:16" ht="16.5" thickBot="1" x14ac:dyDescent="0.25">
      <c r="A1175" s="24"/>
      <c r="B1175" s="24"/>
      <c r="C1175" s="191"/>
      <c r="D1175" s="24"/>
      <c r="E1175" s="196"/>
      <c r="F1175" s="24"/>
      <c r="G1175" s="197"/>
      <c r="H1175" s="24"/>
      <c r="I1175" s="24"/>
      <c r="J1175" s="24"/>
      <c r="L1175" s="24"/>
      <c r="M1175" s="24"/>
      <c r="N1175" s="24"/>
      <c r="O1175" s="24"/>
      <c r="P1175" s="24"/>
    </row>
    <row r="1176" spans="1:16" ht="16.5" thickBot="1" x14ac:dyDescent="0.25">
      <c r="A1176" s="24"/>
      <c r="B1176" s="24"/>
      <c r="C1176" s="191"/>
      <c r="D1176" s="24"/>
      <c r="E1176" s="196"/>
      <c r="F1176" s="24"/>
      <c r="G1176" s="197"/>
      <c r="H1176" s="24"/>
      <c r="I1176" s="24"/>
      <c r="J1176" s="24"/>
      <c r="L1176" s="24"/>
      <c r="M1176" s="24"/>
      <c r="N1176" s="24"/>
      <c r="O1176" s="24"/>
      <c r="P1176" s="24"/>
    </row>
    <row r="1177" spans="1:16" ht="16.5" thickBot="1" x14ac:dyDescent="0.25">
      <c r="A1177" s="24"/>
      <c r="B1177" s="24"/>
      <c r="C1177" s="191"/>
      <c r="D1177" s="24"/>
      <c r="E1177" s="196"/>
      <c r="F1177" s="24"/>
      <c r="G1177" s="197"/>
      <c r="H1177" s="24"/>
      <c r="I1177" s="24"/>
      <c r="J1177" s="24"/>
      <c r="L1177" s="24"/>
      <c r="M1177" s="24"/>
      <c r="N1177" s="24"/>
      <c r="O1177" s="24"/>
      <c r="P1177" s="24"/>
    </row>
    <row r="1178" spans="1:16" ht="16.5" thickBot="1" x14ac:dyDescent="0.25">
      <c r="A1178" s="24"/>
      <c r="B1178" s="24"/>
      <c r="C1178" s="191"/>
      <c r="D1178" s="24"/>
      <c r="E1178" s="196"/>
      <c r="F1178" s="24"/>
      <c r="G1178" s="197"/>
      <c r="H1178" s="24"/>
      <c r="I1178" s="24"/>
      <c r="J1178" s="24"/>
      <c r="L1178" s="24"/>
      <c r="M1178" s="24"/>
      <c r="N1178" s="24"/>
      <c r="O1178" s="24"/>
      <c r="P1178" s="24"/>
    </row>
    <row r="1179" spans="1:16" ht="16.5" thickBot="1" x14ac:dyDescent="0.25">
      <c r="A1179" s="24"/>
      <c r="B1179" s="24"/>
      <c r="C1179" s="191"/>
      <c r="D1179" s="24"/>
      <c r="E1179" s="196"/>
      <c r="F1179" s="24"/>
      <c r="G1179" s="197"/>
      <c r="H1179" s="24"/>
      <c r="I1179" s="24"/>
      <c r="J1179" s="24"/>
      <c r="L1179" s="24"/>
      <c r="M1179" s="24"/>
      <c r="N1179" s="24"/>
      <c r="O1179" s="24"/>
      <c r="P1179" s="24"/>
    </row>
    <row r="1180" spans="1:16" ht="16.5" thickBot="1" x14ac:dyDescent="0.25">
      <c r="A1180" s="24"/>
      <c r="B1180" s="24"/>
      <c r="C1180" s="191"/>
      <c r="D1180" s="24"/>
      <c r="E1180" s="196"/>
      <c r="F1180" s="24"/>
      <c r="G1180" s="197"/>
      <c r="H1180" s="24"/>
      <c r="I1180" s="24"/>
      <c r="J1180" s="24"/>
      <c r="L1180" s="24"/>
      <c r="M1180" s="24"/>
      <c r="N1180" s="24"/>
      <c r="O1180" s="24"/>
      <c r="P1180" s="24"/>
    </row>
    <row r="1181" spans="1:16" ht="16.5" thickBot="1" x14ac:dyDescent="0.25">
      <c r="A1181" s="24"/>
      <c r="B1181" s="24"/>
      <c r="C1181" s="191"/>
      <c r="D1181" s="24"/>
      <c r="E1181" s="196"/>
      <c r="F1181" s="24"/>
      <c r="G1181" s="197"/>
      <c r="H1181" s="24"/>
      <c r="I1181" s="24"/>
      <c r="J1181" s="24"/>
      <c r="L1181" s="24"/>
      <c r="M1181" s="24"/>
      <c r="N1181" s="24"/>
      <c r="O1181" s="24"/>
      <c r="P1181" s="24"/>
    </row>
    <row r="1182" spans="1:16" ht="16.5" thickBot="1" x14ac:dyDescent="0.25">
      <c r="A1182" s="24"/>
      <c r="B1182" s="24"/>
      <c r="C1182" s="191"/>
      <c r="D1182" s="24"/>
      <c r="E1182" s="196"/>
      <c r="F1182" s="24"/>
      <c r="G1182" s="197"/>
      <c r="H1182" s="24"/>
      <c r="I1182" s="24"/>
      <c r="J1182" s="24"/>
      <c r="L1182" s="24"/>
      <c r="M1182" s="24"/>
      <c r="N1182" s="24"/>
      <c r="O1182" s="24"/>
      <c r="P1182" s="24"/>
    </row>
    <row r="1183" spans="1:16" ht="16.5" thickBot="1" x14ac:dyDescent="0.25">
      <c r="A1183" s="24"/>
      <c r="B1183" s="24"/>
      <c r="C1183" s="191"/>
      <c r="D1183" s="24"/>
      <c r="E1183" s="196"/>
      <c r="F1183" s="24"/>
      <c r="G1183" s="197"/>
      <c r="H1183" s="24"/>
      <c r="I1183" s="24"/>
      <c r="J1183" s="24"/>
      <c r="L1183" s="24"/>
      <c r="M1183" s="24"/>
      <c r="N1183" s="24"/>
      <c r="O1183" s="24"/>
      <c r="P1183" s="24"/>
    </row>
    <row r="1184" spans="1:16" ht="16.5" thickBot="1" x14ac:dyDescent="0.25">
      <c r="A1184" s="24"/>
      <c r="B1184" s="24"/>
      <c r="C1184" s="191"/>
      <c r="D1184" s="24"/>
      <c r="E1184" s="196"/>
      <c r="F1184" s="24"/>
      <c r="G1184" s="197"/>
      <c r="H1184" s="24"/>
      <c r="I1184" s="24"/>
      <c r="J1184" s="24"/>
      <c r="L1184" s="24"/>
      <c r="M1184" s="24"/>
      <c r="N1184" s="24"/>
      <c r="O1184" s="24"/>
      <c r="P1184" s="24"/>
    </row>
    <row r="1185" spans="1:16" ht="16.5" thickBot="1" x14ac:dyDescent="0.25">
      <c r="A1185" s="24"/>
      <c r="B1185" s="24"/>
      <c r="C1185" s="191"/>
      <c r="D1185" s="24"/>
      <c r="E1185" s="196"/>
      <c r="F1185" s="24"/>
      <c r="G1185" s="197"/>
      <c r="H1185" s="24"/>
      <c r="I1185" s="24"/>
      <c r="J1185" s="24"/>
      <c r="L1185" s="24"/>
      <c r="M1185" s="24"/>
      <c r="N1185" s="24"/>
      <c r="O1185" s="24"/>
      <c r="P1185" s="24"/>
    </row>
    <row r="1186" spans="1:16" ht="16.5" thickBot="1" x14ac:dyDescent="0.25">
      <c r="A1186" s="24"/>
      <c r="B1186" s="24"/>
      <c r="C1186" s="191"/>
      <c r="D1186" s="24"/>
      <c r="E1186" s="196"/>
      <c r="F1186" s="24"/>
      <c r="G1186" s="197"/>
      <c r="H1186" s="24"/>
      <c r="I1186" s="24"/>
      <c r="J1186" s="24"/>
      <c r="L1186" s="24"/>
      <c r="M1186" s="24"/>
      <c r="N1186" s="24"/>
      <c r="O1186" s="24"/>
      <c r="P1186" s="24"/>
    </row>
    <row r="1187" spans="1:16" ht="16.5" thickBot="1" x14ac:dyDescent="0.25">
      <c r="A1187" s="24"/>
      <c r="B1187" s="24"/>
      <c r="C1187" s="191"/>
      <c r="D1187" s="24"/>
      <c r="E1187" s="196"/>
      <c r="F1187" s="24"/>
      <c r="G1187" s="197"/>
      <c r="H1187" s="24"/>
      <c r="I1187" s="24"/>
      <c r="J1187" s="24"/>
      <c r="L1187" s="24"/>
      <c r="M1187" s="24"/>
      <c r="N1187" s="24"/>
      <c r="O1187" s="24"/>
      <c r="P1187" s="24"/>
    </row>
    <row r="1188" spans="1:16" ht="16.5" thickBot="1" x14ac:dyDescent="0.25">
      <c r="A1188" s="24"/>
      <c r="B1188" s="24"/>
      <c r="C1188" s="191"/>
      <c r="D1188" s="24"/>
      <c r="E1188" s="196"/>
      <c r="F1188" s="24"/>
      <c r="G1188" s="197"/>
      <c r="H1188" s="24"/>
      <c r="I1188" s="24"/>
      <c r="J1188" s="24"/>
      <c r="L1188" s="24"/>
      <c r="M1188" s="24"/>
      <c r="N1188" s="24"/>
      <c r="O1188" s="24"/>
      <c r="P1188" s="24"/>
    </row>
    <row r="1189" spans="1:16" ht="16.5" thickBot="1" x14ac:dyDescent="0.25">
      <c r="A1189" s="24"/>
      <c r="B1189" s="24"/>
      <c r="C1189" s="191"/>
      <c r="D1189" s="24"/>
      <c r="E1189" s="196"/>
      <c r="F1189" s="24"/>
      <c r="G1189" s="197"/>
      <c r="H1189" s="24"/>
      <c r="I1189" s="24"/>
      <c r="J1189" s="24"/>
      <c r="L1189" s="24"/>
      <c r="M1189" s="24"/>
      <c r="N1189" s="24"/>
      <c r="O1189" s="24"/>
      <c r="P1189" s="24"/>
    </row>
    <row r="1190" spans="1:16" ht="16.5" thickBot="1" x14ac:dyDescent="0.25">
      <c r="A1190" s="24"/>
      <c r="B1190" s="24"/>
      <c r="C1190" s="191"/>
      <c r="D1190" s="24"/>
      <c r="E1190" s="196"/>
      <c r="F1190" s="24"/>
      <c r="G1190" s="197"/>
      <c r="H1190" s="24"/>
      <c r="I1190" s="24"/>
      <c r="J1190" s="24"/>
      <c r="L1190" s="24"/>
      <c r="M1190" s="24"/>
      <c r="N1190" s="24"/>
      <c r="O1190" s="24"/>
      <c r="P1190" s="24"/>
    </row>
    <row r="1191" spans="1:16" ht="16.5" thickBot="1" x14ac:dyDescent="0.25">
      <c r="A1191" s="24"/>
      <c r="B1191" s="24"/>
      <c r="C1191" s="191"/>
      <c r="D1191" s="24"/>
      <c r="E1191" s="196"/>
      <c r="F1191" s="24"/>
      <c r="G1191" s="197"/>
      <c r="H1191" s="24"/>
      <c r="I1191" s="24"/>
      <c r="J1191" s="24"/>
      <c r="L1191" s="24"/>
      <c r="M1191" s="24"/>
      <c r="N1191" s="24"/>
      <c r="O1191" s="24"/>
      <c r="P1191" s="24"/>
    </row>
    <row r="1192" spans="1:16" ht="16.5" thickBot="1" x14ac:dyDescent="0.25">
      <c r="A1192" s="24"/>
      <c r="B1192" s="24"/>
      <c r="C1192" s="191"/>
      <c r="D1192" s="24"/>
      <c r="E1192" s="196"/>
      <c r="F1192" s="24"/>
      <c r="G1192" s="197"/>
      <c r="H1192" s="24"/>
      <c r="I1192" s="24"/>
      <c r="J1192" s="24"/>
      <c r="L1192" s="24"/>
      <c r="M1192" s="24"/>
      <c r="N1192" s="24"/>
      <c r="O1192" s="24"/>
      <c r="P1192" s="24"/>
    </row>
    <row r="1193" spans="1:16" ht="16.5" thickBot="1" x14ac:dyDescent="0.25">
      <c r="A1193" s="24"/>
      <c r="B1193" s="24"/>
      <c r="C1193" s="191"/>
      <c r="D1193" s="24"/>
      <c r="E1193" s="196"/>
      <c r="F1193" s="24"/>
      <c r="G1193" s="197"/>
      <c r="H1193" s="24"/>
      <c r="I1193" s="24"/>
      <c r="J1193" s="24"/>
      <c r="L1193" s="24"/>
      <c r="M1193" s="24"/>
      <c r="N1193" s="24"/>
      <c r="O1193" s="24"/>
      <c r="P1193" s="24"/>
    </row>
    <row r="1194" spans="1:16" ht="16.5" thickBot="1" x14ac:dyDescent="0.25">
      <c r="A1194" s="24"/>
      <c r="B1194" s="24"/>
      <c r="C1194" s="191"/>
      <c r="D1194" s="24"/>
      <c r="E1194" s="196"/>
      <c r="F1194" s="24"/>
      <c r="G1194" s="197"/>
      <c r="H1194" s="24"/>
      <c r="I1194" s="24"/>
      <c r="J1194" s="24"/>
      <c r="L1194" s="24"/>
      <c r="M1194" s="24"/>
      <c r="N1194" s="24"/>
      <c r="O1194" s="24"/>
      <c r="P1194" s="24"/>
    </row>
    <row r="1195" spans="1:16" ht="16.5" thickBot="1" x14ac:dyDescent="0.25">
      <c r="A1195" s="24"/>
      <c r="B1195" s="24"/>
      <c r="C1195" s="191"/>
      <c r="D1195" s="24"/>
      <c r="E1195" s="196"/>
      <c r="F1195" s="24"/>
      <c r="G1195" s="197"/>
      <c r="H1195" s="24"/>
      <c r="I1195" s="24"/>
      <c r="J1195" s="24"/>
      <c r="L1195" s="24"/>
      <c r="M1195" s="24"/>
      <c r="N1195" s="24"/>
      <c r="O1195" s="24"/>
      <c r="P1195" s="24"/>
    </row>
    <row r="1196" spans="1:16" ht="16.5" thickBot="1" x14ac:dyDescent="0.25">
      <c r="A1196" s="24"/>
      <c r="B1196" s="24"/>
      <c r="C1196" s="191"/>
      <c r="D1196" s="24"/>
      <c r="E1196" s="196"/>
      <c r="F1196" s="24"/>
      <c r="G1196" s="197"/>
      <c r="H1196" s="24"/>
      <c r="I1196" s="24"/>
      <c r="J1196" s="24"/>
      <c r="L1196" s="24"/>
      <c r="M1196" s="24"/>
      <c r="N1196" s="24"/>
      <c r="O1196" s="24"/>
      <c r="P1196" s="24"/>
    </row>
    <row r="1197" spans="1:16" ht="16.5" thickBot="1" x14ac:dyDescent="0.25">
      <c r="A1197" s="24"/>
      <c r="B1197" s="24"/>
      <c r="C1197" s="191"/>
      <c r="D1197" s="24"/>
      <c r="E1197" s="196"/>
      <c r="F1197" s="24"/>
      <c r="G1197" s="197"/>
      <c r="H1197" s="24"/>
      <c r="I1197" s="24"/>
      <c r="J1197" s="24"/>
      <c r="L1197" s="24"/>
      <c r="M1197" s="24"/>
      <c r="N1197" s="24"/>
      <c r="O1197" s="24"/>
      <c r="P1197" s="24"/>
    </row>
    <row r="1198" spans="1:16" ht="16.5" thickBot="1" x14ac:dyDescent="0.25">
      <c r="A1198" s="24"/>
      <c r="B1198" s="24"/>
      <c r="C1198" s="191"/>
      <c r="D1198" s="24"/>
      <c r="E1198" s="196"/>
      <c r="F1198" s="24"/>
      <c r="G1198" s="197"/>
      <c r="H1198" s="24"/>
      <c r="I1198" s="24"/>
      <c r="J1198" s="24"/>
      <c r="L1198" s="24"/>
      <c r="M1198" s="24"/>
      <c r="N1198" s="24"/>
      <c r="O1198" s="24"/>
      <c r="P1198" s="24"/>
    </row>
    <row r="1199" spans="1:16" ht="16.5" thickBot="1" x14ac:dyDescent="0.25">
      <c r="A1199" s="24"/>
      <c r="B1199" s="24"/>
      <c r="C1199" s="191"/>
      <c r="D1199" s="24"/>
      <c r="E1199" s="196"/>
      <c r="F1199" s="24"/>
      <c r="G1199" s="197"/>
      <c r="H1199" s="24"/>
      <c r="I1199" s="24"/>
      <c r="J1199" s="24"/>
      <c r="L1199" s="24"/>
      <c r="M1199" s="24"/>
      <c r="N1199" s="24"/>
      <c r="O1199" s="24"/>
      <c r="P1199" s="24"/>
    </row>
    <row r="1200" spans="1:16" ht="16.5" thickBot="1" x14ac:dyDescent="0.25">
      <c r="A1200" s="24"/>
      <c r="B1200" s="24"/>
      <c r="C1200" s="191"/>
      <c r="D1200" s="24"/>
      <c r="E1200" s="196"/>
      <c r="F1200" s="24"/>
      <c r="G1200" s="197"/>
      <c r="H1200" s="24"/>
      <c r="I1200" s="24"/>
      <c r="J1200" s="24"/>
      <c r="L1200" s="24"/>
      <c r="M1200" s="24"/>
      <c r="N1200" s="24"/>
      <c r="O1200" s="24"/>
      <c r="P1200" s="24"/>
    </row>
    <row r="1201" spans="1:16" ht="16.5" thickBot="1" x14ac:dyDescent="0.25">
      <c r="A1201" s="24"/>
      <c r="B1201" s="24"/>
      <c r="C1201" s="191"/>
      <c r="D1201" s="24"/>
      <c r="E1201" s="196"/>
      <c r="F1201" s="24"/>
      <c r="G1201" s="197"/>
      <c r="H1201" s="24"/>
      <c r="I1201" s="24"/>
      <c r="J1201" s="24"/>
      <c r="L1201" s="24"/>
      <c r="M1201" s="24"/>
      <c r="N1201" s="24"/>
      <c r="O1201" s="24"/>
      <c r="P1201" s="24"/>
    </row>
    <row r="1202" spans="1:16" ht="16.5" thickBot="1" x14ac:dyDescent="0.25">
      <c r="A1202" s="24"/>
      <c r="B1202" s="24"/>
      <c r="C1202" s="191"/>
      <c r="D1202" s="24"/>
      <c r="E1202" s="196"/>
      <c r="F1202" s="24"/>
      <c r="G1202" s="197"/>
      <c r="H1202" s="24"/>
      <c r="I1202" s="24"/>
      <c r="J1202" s="24"/>
      <c r="L1202" s="24"/>
      <c r="M1202" s="24"/>
      <c r="N1202" s="24"/>
      <c r="O1202" s="24"/>
      <c r="P1202" s="24"/>
    </row>
    <row r="1203" spans="1:16" ht="16.5" thickBot="1" x14ac:dyDescent="0.25">
      <c r="A1203" s="24"/>
      <c r="B1203" s="24"/>
      <c r="C1203" s="191"/>
      <c r="D1203" s="24"/>
      <c r="E1203" s="196"/>
      <c r="F1203" s="24"/>
      <c r="G1203" s="197"/>
      <c r="H1203" s="24"/>
      <c r="I1203" s="24"/>
      <c r="J1203" s="24"/>
      <c r="L1203" s="24"/>
      <c r="M1203" s="24"/>
      <c r="N1203" s="24"/>
      <c r="O1203" s="24"/>
      <c r="P1203" s="24"/>
    </row>
    <row r="1204" spans="1:16" ht="16.5" thickBot="1" x14ac:dyDescent="0.25">
      <c r="A1204" s="24"/>
      <c r="B1204" s="24"/>
      <c r="C1204" s="191"/>
      <c r="D1204" s="24"/>
      <c r="E1204" s="196"/>
      <c r="F1204" s="24"/>
      <c r="G1204" s="197"/>
      <c r="H1204" s="24"/>
      <c r="I1204" s="24"/>
      <c r="J1204" s="24"/>
      <c r="L1204" s="24"/>
      <c r="M1204" s="24"/>
      <c r="N1204" s="24"/>
      <c r="O1204" s="24"/>
      <c r="P1204" s="24"/>
    </row>
    <row r="1205" spans="1:16" ht="16.5" thickBot="1" x14ac:dyDescent="0.25">
      <c r="A1205" s="24"/>
      <c r="B1205" s="24"/>
      <c r="C1205" s="191"/>
      <c r="D1205" s="24"/>
      <c r="E1205" s="196"/>
      <c r="F1205" s="24"/>
      <c r="G1205" s="197"/>
      <c r="H1205" s="24"/>
      <c r="I1205" s="24"/>
      <c r="J1205" s="24"/>
      <c r="L1205" s="24"/>
      <c r="M1205" s="24"/>
      <c r="N1205" s="24"/>
      <c r="O1205" s="24"/>
      <c r="P1205" s="24"/>
    </row>
    <row r="1206" spans="1:16" ht="16.5" thickBot="1" x14ac:dyDescent="0.25">
      <c r="A1206" s="24"/>
      <c r="B1206" s="24"/>
      <c r="C1206" s="191"/>
      <c r="D1206" s="24"/>
      <c r="E1206" s="196"/>
      <c r="F1206" s="24"/>
      <c r="G1206" s="197"/>
      <c r="H1206" s="24"/>
      <c r="I1206" s="24"/>
      <c r="J1206" s="24"/>
      <c r="L1206" s="24"/>
      <c r="M1206" s="24"/>
      <c r="N1206" s="24"/>
      <c r="O1206" s="24"/>
      <c r="P1206" s="24"/>
    </row>
    <row r="1207" spans="1:16" ht="16.5" thickBot="1" x14ac:dyDescent="0.25">
      <c r="A1207" s="24"/>
      <c r="B1207" s="24"/>
      <c r="C1207" s="191"/>
      <c r="D1207" s="24"/>
      <c r="E1207" s="196"/>
      <c r="F1207" s="24"/>
      <c r="G1207" s="197"/>
      <c r="H1207" s="24"/>
      <c r="I1207" s="24"/>
      <c r="J1207" s="24"/>
      <c r="L1207" s="24"/>
      <c r="M1207" s="24"/>
      <c r="N1207" s="24"/>
      <c r="O1207" s="24"/>
      <c r="P1207" s="24"/>
    </row>
    <row r="1208" spans="1:16" ht="16.5" thickBot="1" x14ac:dyDescent="0.25">
      <c r="A1208" s="24"/>
      <c r="B1208" s="24"/>
      <c r="C1208" s="191"/>
      <c r="D1208" s="24"/>
      <c r="E1208" s="196"/>
      <c r="F1208" s="24"/>
      <c r="G1208" s="197"/>
      <c r="H1208" s="24"/>
      <c r="I1208" s="24"/>
      <c r="J1208" s="24"/>
      <c r="L1208" s="24"/>
      <c r="M1208" s="24"/>
      <c r="N1208" s="24"/>
      <c r="O1208" s="24"/>
      <c r="P1208" s="24"/>
    </row>
    <row r="1209" spans="1:16" ht="16.5" thickBot="1" x14ac:dyDescent="0.25">
      <c r="A1209" s="24"/>
      <c r="B1209" s="24"/>
      <c r="C1209" s="191"/>
      <c r="D1209" s="24"/>
      <c r="E1209" s="196"/>
      <c r="F1209" s="24"/>
      <c r="G1209" s="197"/>
      <c r="H1209" s="24"/>
      <c r="I1209" s="24"/>
      <c r="J1209" s="24"/>
      <c r="L1209" s="24"/>
      <c r="M1209" s="24"/>
      <c r="N1209" s="24"/>
      <c r="O1209" s="24"/>
      <c r="P1209" s="24"/>
    </row>
    <row r="1210" spans="1:16" ht="16.5" thickBot="1" x14ac:dyDescent="0.25">
      <c r="A1210" s="24"/>
      <c r="B1210" s="24"/>
      <c r="C1210" s="191"/>
      <c r="D1210" s="24"/>
      <c r="E1210" s="196"/>
      <c r="F1210" s="24"/>
      <c r="G1210" s="197"/>
      <c r="H1210" s="24"/>
      <c r="I1210" s="24"/>
      <c r="J1210" s="24"/>
      <c r="L1210" s="24"/>
      <c r="M1210" s="24"/>
      <c r="N1210" s="24"/>
      <c r="O1210" s="24"/>
      <c r="P1210" s="24"/>
    </row>
    <row r="1211" spans="1:16" ht="16.5" thickBot="1" x14ac:dyDescent="0.25">
      <c r="A1211" s="24"/>
      <c r="B1211" s="24"/>
      <c r="C1211" s="191"/>
      <c r="D1211" s="24"/>
      <c r="E1211" s="196"/>
      <c r="F1211" s="24"/>
      <c r="G1211" s="197"/>
      <c r="H1211" s="24"/>
      <c r="I1211" s="24"/>
      <c r="J1211" s="24"/>
      <c r="L1211" s="24"/>
      <c r="M1211" s="24"/>
      <c r="N1211" s="24"/>
      <c r="O1211" s="24"/>
      <c r="P1211" s="24"/>
    </row>
    <row r="1212" spans="1:16" ht="16.5" thickBot="1" x14ac:dyDescent="0.25">
      <c r="A1212" s="24"/>
      <c r="B1212" s="24"/>
      <c r="C1212" s="191"/>
      <c r="D1212" s="24"/>
      <c r="E1212" s="196"/>
      <c r="F1212" s="24"/>
      <c r="G1212" s="197"/>
      <c r="H1212" s="24"/>
      <c r="I1212" s="24"/>
      <c r="J1212" s="24"/>
      <c r="L1212" s="24"/>
      <c r="M1212" s="24"/>
      <c r="N1212" s="24"/>
      <c r="O1212" s="24"/>
      <c r="P1212" s="24"/>
    </row>
    <row r="1213" spans="1:16" ht="16.5" thickBot="1" x14ac:dyDescent="0.25">
      <c r="A1213" s="24"/>
      <c r="B1213" s="24"/>
      <c r="C1213" s="191"/>
      <c r="D1213" s="24"/>
      <c r="E1213" s="196"/>
      <c r="F1213" s="24"/>
      <c r="G1213" s="197"/>
      <c r="H1213" s="24"/>
      <c r="I1213" s="24"/>
      <c r="J1213" s="24"/>
      <c r="L1213" s="24"/>
      <c r="M1213" s="24"/>
      <c r="N1213" s="24"/>
      <c r="O1213" s="24"/>
      <c r="P1213" s="24"/>
    </row>
    <row r="1214" spans="1:16" ht="16.5" thickBot="1" x14ac:dyDescent="0.25">
      <c r="A1214" s="24"/>
      <c r="B1214" s="24"/>
      <c r="C1214" s="191"/>
      <c r="D1214" s="24"/>
      <c r="E1214" s="196"/>
      <c r="F1214" s="24"/>
      <c r="G1214" s="197"/>
      <c r="H1214" s="24"/>
      <c r="I1214" s="24"/>
      <c r="J1214" s="24"/>
      <c r="L1214" s="24"/>
      <c r="M1214" s="24"/>
      <c r="N1214" s="24"/>
      <c r="O1214" s="24"/>
      <c r="P1214" s="24"/>
    </row>
    <row r="1215" spans="1:16" ht="16.5" thickBot="1" x14ac:dyDescent="0.25">
      <c r="A1215" s="24"/>
      <c r="B1215" s="24"/>
      <c r="C1215" s="191"/>
      <c r="D1215" s="24"/>
      <c r="E1215" s="196"/>
      <c r="F1215" s="24"/>
      <c r="G1215" s="197"/>
      <c r="H1215" s="24"/>
      <c r="I1215" s="24"/>
      <c r="J1215" s="24"/>
      <c r="L1215" s="24"/>
      <c r="M1215" s="24"/>
      <c r="N1215" s="24"/>
      <c r="O1215" s="24"/>
      <c r="P1215" s="24"/>
    </row>
    <row r="1216" spans="1:16" ht="16.5" thickBot="1" x14ac:dyDescent="0.25">
      <c r="A1216" s="24"/>
      <c r="B1216" s="24"/>
      <c r="C1216" s="191"/>
      <c r="D1216" s="24"/>
      <c r="E1216" s="196"/>
      <c r="F1216" s="24"/>
      <c r="G1216" s="197"/>
      <c r="H1216" s="24"/>
      <c r="I1216" s="24"/>
      <c r="J1216" s="24"/>
      <c r="L1216" s="24"/>
      <c r="M1216" s="24"/>
      <c r="N1216" s="24"/>
      <c r="O1216" s="24"/>
      <c r="P1216" s="24"/>
    </row>
    <row r="1217" spans="1:16" ht="16.5" thickBot="1" x14ac:dyDescent="0.25">
      <c r="A1217" s="24"/>
      <c r="B1217" s="24"/>
      <c r="C1217" s="191"/>
      <c r="D1217" s="24"/>
      <c r="E1217" s="196"/>
      <c r="F1217" s="24"/>
      <c r="G1217" s="197"/>
      <c r="H1217" s="24"/>
      <c r="I1217" s="24"/>
      <c r="J1217" s="24"/>
      <c r="L1217" s="24"/>
      <c r="M1217" s="24"/>
      <c r="N1217" s="24"/>
      <c r="O1217" s="24"/>
      <c r="P1217" s="24"/>
    </row>
    <row r="1218" spans="1:16" ht="16.5" thickBot="1" x14ac:dyDescent="0.25">
      <c r="A1218" s="24"/>
      <c r="B1218" s="24"/>
      <c r="C1218" s="191"/>
      <c r="D1218" s="24"/>
      <c r="E1218" s="196"/>
      <c r="F1218" s="24"/>
      <c r="G1218" s="197"/>
      <c r="H1218" s="24"/>
      <c r="I1218" s="24"/>
      <c r="J1218" s="24"/>
      <c r="L1218" s="24"/>
      <c r="M1218" s="24"/>
      <c r="N1218" s="24"/>
      <c r="O1218" s="24"/>
      <c r="P1218" s="24"/>
    </row>
    <row r="1219" spans="1:16" ht="16.5" thickBot="1" x14ac:dyDescent="0.25">
      <c r="A1219" s="24"/>
      <c r="B1219" s="24"/>
      <c r="C1219" s="191"/>
      <c r="D1219" s="24"/>
      <c r="E1219" s="196"/>
      <c r="F1219" s="24"/>
      <c r="G1219" s="197"/>
      <c r="H1219" s="24"/>
      <c r="I1219" s="24"/>
      <c r="J1219" s="24"/>
      <c r="L1219" s="24"/>
      <c r="M1219" s="24"/>
      <c r="N1219" s="24"/>
      <c r="O1219" s="24"/>
      <c r="P1219" s="24"/>
    </row>
    <row r="1220" spans="1:16" ht="16.5" thickBot="1" x14ac:dyDescent="0.25">
      <c r="A1220" s="24"/>
      <c r="B1220" s="24"/>
      <c r="C1220" s="191"/>
      <c r="D1220" s="24"/>
      <c r="E1220" s="196"/>
      <c r="F1220" s="24"/>
      <c r="G1220" s="197"/>
      <c r="H1220" s="24"/>
      <c r="I1220" s="24"/>
      <c r="J1220" s="24"/>
      <c r="L1220" s="24"/>
      <c r="M1220" s="24"/>
      <c r="N1220" s="24"/>
      <c r="O1220" s="24"/>
      <c r="P1220" s="24"/>
    </row>
    <row r="1221" spans="1:16" ht="16.5" thickBot="1" x14ac:dyDescent="0.25">
      <c r="A1221" s="24"/>
      <c r="B1221" s="24"/>
      <c r="C1221" s="191"/>
      <c r="D1221" s="24"/>
      <c r="E1221" s="196"/>
      <c r="F1221" s="24"/>
      <c r="G1221" s="197"/>
      <c r="H1221" s="24"/>
      <c r="I1221" s="24"/>
      <c r="J1221" s="24"/>
      <c r="L1221" s="24"/>
      <c r="M1221" s="24"/>
      <c r="N1221" s="24"/>
      <c r="O1221" s="24"/>
      <c r="P1221" s="24"/>
    </row>
    <row r="1222" spans="1:16" ht="16.5" thickBot="1" x14ac:dyDescent="0.25">
      <c r="A1222" s="24"/>
      <c r="B1222" s="24"/>
      <c r="C1222" s="191"/>
      <c r="D1222" s="24"/>
      <c r="E1222" s="196"/>
      <c r="F1222" s="24"/>
      <c r="G1222" s="197"/>
      <c r="H1222" s="24"/>
      <c r="I1222" s="24"/>
      <c r="J1222" s="24"/>
      <c r="L1222" s="24"/>
      <c r="M1222" s="24"/>
      <c r="N1222" s="24"/>
      <c r="O1222" s="24"/>
      <c r="P1222" s="24"/>
    </row>
    <row r="1223" spans="1:16" ht="16.5" thickBot="1" x14ac:dyDescent="0.25">
      <c r="A1223" s="24"/>
      <c r="B1223" s="24"/>
      <c r="C1223" s="191"/>
      <c r="D1223" s="24"/>
      <c r="E1223" s="196"/>
      <c r="F1223" s="24"/>
      <c r="G1223" s="197"/>
      <c r="H1223" s="24"/>
      <c r="I1223" s="24"/>
      <c r="J1223" s="24"/>
      <c r="L1223" s="24"/>
      <c r="M1223" s="24"/>
      <c r="N1223" s="24"/>
      <c r="O1223" s="24"/>
      <c r="P1223" s="24"/>
    </row>
    <row r="1224" spans="1:16" ht="16.5" thickBot="1" x14ac:dyDescent="0.25">
      <c r="A1224" s="24"/>
      <c r="B1224" s="24"/>
      <c r="C1224" s="191"/>
      <c r="D1224" s="24"/>
      <c r="E1224" s="196"/>
      <c r="F1224" s="24"/>
      <c r="G1224" s="197"/>
      <c r="H1224" s="24"/>
      <c r="I1224" s="24"/>
      <c r="J1224" s="24"/>
      <c r="L1224" s="24"/>
      <c r="M1224" s="24"/>
      <c r="N1224" s="24"/>
      <c r="O1224" s="24"/>
      <c r="P1224" s="24"/>
    </row>
    <row r="1225" spans="1:16" ht="16.5" thickBot="1" x14ac:dyDescent="0.25">
      <c r="A1225" s="24"/>
      <c r="B1225" s="24"/>
      <c r="C1225" s="191"/>
      <c r="D1225" s="24"/>
      <c r="E1225" s="196"/>
      <c r="F1225" s="24"/>
      <c r="G1225" s="197"/>
      <c r="H1225" s="24"/>
      <c r="I1225" s="24"/>
      <c r="J1225" s="24"/>
      <c r="L1225" s="24"/>
      <c r="M1225" s="24"/>
      <c r="N1225" s="24"/>
      <c r="O1225" s="24"/>
      <c r="P1225" s="24"/>
    </row>
    <row r="1226" spans="1:16" ht="16.5" thickBot="1" x14ac:dyDescent="0.25">
      <c r="A1226" s="24"/>
      <c r="B1226" s="24"/>
      <c r="C1226" s="191"/>
      <c r="D1226" s="24"/>
      <c r="E1226" s="196"/>
      <c r="F1226" s="24"/>
      <c r="G1226" s="197"/>
      <c r="H1226" s="24"/>
      <c r="I1226" s="24"/>
      <c r="J1226" s="24"/>
      <c r="L1226" s="24"/>
      <c r="M1226" s="24"/>
      <c r="N1226" s="24"/>
      <c r="O1226" s="24"/>
      <c r="P1226" s="24"/>
    </row>
    <row r="1227" spans="1:16" ht="16.5" thickBot="1" x14ac:dyDescent="0.25">
      <c r="A1227" s="24"/>
      <c r="B1227" s="24"/>
      <c r="C1227" s="191"/>
      <c r="D1227" s="24"/>
      <c r="E1227" s="196"/>
      <c r="F1227" s="24"/>
      <c r="G1227" s="197"/>
      <c r="H1227" s="24"/>
      <c r="I1227" s="24"/>
      <c r="J1227" s="24"/>
      <c r="L1227" s="24"/>
      <c r="M1227" s="24"/>
      <c r="N1227" s="24"/>
      <c r="O1227" s="24"/>
      <c r="P1227" s="24"/>
    </row>
    <row r="1228" spans="1:16" ht="16.5" thickBot="1" x14ac:dyDescent="0.25">
      <c r="A1228" s="24"/>
      <c r="B1228" s="24"/>
      <c r="C1228" s="191"/>
      <c r="D1228" s="24"/>
      <c r="E1228" s="196"/>
      <c r="F1228" s="24"/>
      <c r="G1228" s="197"/>
      <c r="H1228" s="24"/>
      <c r="I1228" s="24"/>
      <c r="J1228" s="24"/>
      <c r="L1228" s="24"/>
      <c r="M1228" s="24"/>
      <c r="N1228" s="24"/>
      <c r="O1228" s="24"/>
      <c r="P1228" s="24"/>
    </row>
    <row r="1229" spans="1:16" ht="16.5" thickBot="1" x14ac:dyDescent="0.25">
      <c r="A1229" s="24"/>
      <c r="B1229" s="24"/>
      <c r="C1229" s="191"/>
      <c r="D1229" s="24"/>
      <c r="E1229" s="196"/>
      <c r="F1229" s="24"/>
      <c r="G1229" s="197"/>
      <c r="H1229" s="24"/>
      <c r="I1229" s="24"/>
      <c r="J1229" s="24"/>
      <c r="L1229" s="24"/>
      <c r="M1229" s="24"/>
      <c r="N1229" s="24"/>
      <c r="O1229" s="24"/>
      <c r="P1229" s="24"/>
    </row>
    <row r="1230" spans="1:16" ht="16.5" thickBot="1" x14ac:dyDescent="0.25">
      <c r="A1230" s="24"/>
      <c r="B1230" s="24"/>
      <c r="C1230" s="191"/>
      <c r="D1230" s="24"/>
      <c r="E1230" s="196"/>
      <c r="F1230" s="24"/>
      <c r="G1230" s="197"/>
      <c r="H1230" s="24"/>
      <c r="I1230" s="24"/>
      <c r="J1230" s="24"/>
      <c r="L1230" s="24"/>
      <c r="M1230" s="24"/>
      <c r="N1230" s="24"/>
      <c r="O1230" s="24"/>
      <c r="P1230" s="24"/>
    </row>
    <row r="1231" spans="1:16" ht="16.5" thickBot="1" x14ac:dyDescent="0.25">
      <c r="A1231" s="24"/>
      <c r="B1231" s="24"/>
      <c r="C1231" s="191"/>
      <c r="D1231" s="24"/>
      <c r="E1231" s="196"/>
      <c r="F1231" s="24"/>
      <c r="G1231" s="197"/>
      <c r="H1231" s="24"/>
      <c r="I1231" s="24"/>
      <c r="J1231" s="24"/>
      <c r="L1231" s="24"/>
      <c r="M1231" s="24"/>
      <c r="N1231" s="24"/>
      <c r="O1231" s="24"/>
      <c r="P1231" s="24"/>
    </row>
    <row r="1232" spans="1:16" ht="16.5" thickBot="1" x14ac:dyDescent="0.25">
      <c r="A1232" s="24"/>
      <c r="B1232" s="24"/>
      <c r="C1232" s="191"/>
      <c r="D1232" s="24"/>
      <c r="E1232" s="196"/>
      <c r="F1232" s="24"/>
      <c r="G1232" s="197"/>
      <c r="H1232" s="24"/>
      <c r="I1232" s="24"/>
      <c r="J1232" s="24"/>
      <c r="L1232" s="24"/>
      <c r="M1232" s="24"/>
      <c r="N1232" s="24"/>
      <c r="O1232" s="24"/>
      <c r="P1232" s="24"/>
    </row>
    <row r="1233" spans="1:16" ht="16.5" thickBot="1" x14ac:dyDescent="0.25">
      <c r="A1233" s="24"/>
      <c r="B1233" s="24"/>
      <c r="C1233" s="191"/>
      <c r="D1233" s="24"/>
      <c r="E1233" s="196"/>
      <c r="F1233" s="24"/>
      <c r="G1233" s="197"/>
      <c r="H1233" s="24"/>
      <c r="I1233" s="24"/>
      <c r="J1233" s="24"/>
      <c r="L1233" s="24"/>
      <c r="M1233" s="24"/>
      <c r="N1233" s="24"/>
      <c r="O1233" s="24"/>
      <c r="P1233" s="24"/>
    </row>
    <row r="1234" spans="1:16" ht="16.5" thickBot="1" x14ac:dyDescent="0.25">
      <c r="A1234" s="24"/>
      <c r="B1234" s="24"/>
      <c r="C1234" s="191"/>
      <c r="D1234" s="24"/>
      <c r="E1234" s="196"/>
      <c r="F1234" s="24"/>
      <c r="G1234" s="197"/>
      <c r="H1234" s="24"/>
      <c r="I1234" s="24"/>
      <c r="J1234" s="24"/>
      <c r="L1234" s="24"/>
      <c r="M1234" s="24"/>
      <c r="N1234" s="24"/>
      <c r="O1234" s="24"/>
      <c r="P1234" s="24"/>
    </row>
    <row r="1235" spans="1:16" ht="16.5" thickBot="1" x14ac:dyDescent="0.25">
      <c r="A1235" s="24"/>
      <c r="B1235" s="24"/>
      <c r="C1235" s="191"/>
      <c r="D1235" s="24"/>
      <c r="E1235" s="196"/>
      <c r="F1235" s="24"/>
      <c r="G1235" s="197"/>
      <c r="H1235" s="24"/>
      <c r="I1235" s="24"/>
      <c r="J1235" s="24"/>
      <c r="L1235" s="24"/>
      <c r="M1235" s="24"/>
      <c r="N1235" s="24"/>
      <c r="O1235" s="24"/>
      <c r="P1235" s="24"/>
    </row>
    <row r="1236" spans="1:16" ht="16.5" thickBot="1" x14ac:dyDescent="0.25">
      <c r="A1236" s="24"/>
      <c r="B1236" s="24"/>
      <c r="C1236" s="191"/>
      <c r="D1236" s="24"/>
      <c r="E1236" s="196"/>
      <c r="F1236" s="24"/>
      <c r="G1236" s="197"/>
      <c r="H1236" s="24"/>
      <c r="I1236" s="24"/>
      <c r="J1236" s="24"/>
      <c r="L1236" s="24"/>
      <c r="M1236" s="24"/>
      <c r="N1236" s="24"/>
      <c r="O1236" s="24"/>
      <c r="P1236" s="24"/>
    </row>
    <row r="1237" spans="1:16" ht="16.5" thickBot="1" x14ac:dyDescent="0.25">
      <c r="A1237" s="24"/>
      <c r="B1237" s="24"/>
      <c r="C1237" s="191"/>
      <c r="D1237" s="24"/>
      <c r="E1237" s="196"/>
      <c r="F1237" s="24"/>
      <c r="G1237" s="197"/>
      <c r="H1237" s="24"/>
      <c r="I1237" s="24"/>
      <c r="J1237" s="24"/>
      <c r="L1237" s="24"/>
      <c r="M1237" s="24"/>
      <c r="N1237" s="24"/>
      <c r="O1237" s="24"/>
      <c r="P1237" s="24"/>
    </row>
    <row r="1238" spans="1:16" ht="16.5" thickBot="1" x14ac:dyDescent="0.25">
      <c r="A1238" s="24"/>
      <c r="B1238" s="24"/>
      <c r="C1238" s="191"/>
      <c r="D1238" s="24"/>
      <c r="E1238" s="196"/>
      <c r="F1238" s="24"/>
      <c r="G1238" s="197"/>
      <c r="H1238" s="24"/>
      <c r="I1238" s="24"/>
      <c r="J1238" s="24"/>
      <c r="L1238" s="24"/>
      <c r="M1238" s="24"/>
      <c r="N1238" s="24"/>
      <c r="O1238" s="24"/>
      <c r="P1238" s="24"/>
    </row>
    <row r="1239" spans="1:16" ht="16.5" thickBot="1" x14ac:dyDescent="0.25">
      <c r="A1239" s="24"/>
      <c r="B1239" s="24"/>
      <c r="C1239" s="191"/>
      <c r="D1239" s="24"/>
      <c r="E1239" s="196"/>
      <c r="F1239" s="24"/>
      <c r="G1239" s="197"/>
      <c r="H1239" s="24"/>
      <c r="I1239" s="24"/>
      <c r="J1239" s="24"/>
      <c r="L1239" s="24"/>
      <c r="M1239" s="24"/>
      <c r="N1239" s="24"/>
      <c r="O1239" s="24"/>
      <c r="P1239" s="24"/>
    </row>
    <row r="1240" spans="1:16" ht="16.5" thickBot="1" x14ac:dyDescent="0.25">
      <c r="A1240" s="24"/>
      <c r="B1240" s="24"/>
      <c r="C1240" s="191"/>
      <c r="D1240" s="24"/>
      <c r="E1240" s="196"/>
      <c r="F1240" s="24"/>
      <c r="G1240" s="197"/>
      <c r="H1240" s="24"/>
      <c r="I1240" s="24"/>
      <c r="J1240" s="24"/>
      <c r="L1240" s="24"/>
      <c r="M1240" s="24"/>
      <c r="N1240" s="24"/>
      <c r="O1240" s="24"/>
      <c r="P1240" s="24"/>
    </row>
    <row r="1241" spans="1:16" ht="16.5" thickBot="1" x14ac:dyDescent="0.25">
      <c r="A1241" s="24"/>
      <c r="B1241" s="24"/>
      <c r="C1241" s="191"/>
      <c r="D1241" s="24"/>
      <c r="E1241" s="196"/>
      <c r="F1241" s="24"/>
      <c r="G1241" s="197"/>
      <c r="H1241" s="24"/>
      <c r="I1241" s="24"/>
      <c r="J1241" s="24"/>
      <c r="L1241" s="24"/>
      <c r="M1241" s="24"/>
      <c r="N1241" s="24"/>
      <c r="O1241" s="24"/>
      <c r="P1241" s="24"/>
    </row>
    <row r="1242" spans="1:16" ht="16.5" thickBot="1" x14ac:dyDescent="0.25">
      <c r="A1242" s="24"/>
      <c r="B1242" s="24"/>
      <c r="C1242" s="191"/>
      <c r="D1242" s="24"/>
      <c r="E1242" s="196"/>
      <c r="F1242" s="24"/>
      <c r="G1242" s="197"/>
      <c r="H1242" s="24"/>
      <c r="I1242" s="24"/>
      <c r="J1242" s="24"/>
      <c r="L1242" s="24"/>
      <c r="M1242" s="24"/>
      <c r="N1242" s="24"/>
      <c r="O1242" s="24"/>
      <c r="P1242" s="24"/>
    </row>
    <row r="1243" spans="1:16" ht="16.5" thickBot="1" x14ac:dyDescent="0.25">
      <c r="A1243" s="24"/>
      <c r="B1243" s="24"/>
      <c r="C1243" s="191"/>
      <c r="D1243" s="24"/>
      <c r="E1243" s="196"/>
      <c r="F1243" s="24"/>
      <c r="G1243" s="197"/>
      <c r="H1243" s="24"/>
      <c r="I1243" s="24"/>
      <c r="J1243" s="24"/>
      <c r="L1243" s="24"/>
      <c r="M1243" s="24"/>
      <c r="N1243" s="24"/>
      <c r="O1243" s="24"/>
      <c r="P1243" s="24"/>
    </row>
    <row r="1244" spans="1:16" ht="16.5" thickBot="1" x14ac:dyDescent="0.25">
      <c r="A1244" s="24"/>
      <c r="B1244" s="24"/>
      <c r="C1244" s="191"/>
      <c r="D1244" s="24"/>
      <c r="E1244" s="196"/>
      <c r="F1244" s="24"/>
      <c r="G1244" s="197"/>
      <c r="H1244" s="24"/>
      <c r="I1244" s="24"/>
      <c r="J1244" s="24"/>
      <c r="L1244" s="24"/>
      <c r="M1244" s="24"/>
      <c r="N1244" s="24"/>
      <c r="O1244" s="24"/>
      <c r="P1244" s="24"/>
    </row>
    <row r="1245" spans="1:16" ht="16.5" thickBot="1" x14ac:dyDescent="0.25">
      <c r="A1245" s="24"/>
      <c r="B1245" s="24"/>
      <c r="C1245" s="191"/>
      <c r="D1245" s="24"/>
      <c r="E1245" s="196"/>
      <c r="F1245" s="24"/>
      <c r="G1245" s="197"/>
      <c r="H1245" s="24"/>
      <c r="I1245" s="24"/>
      <c r="J1245" s="24"/>
      <c r="L1245" s="24"/>
      <c r="M1245" s="24"/>
      <c r="N1245" s="24"/>
      <c r="O1245" s="24"/>
      <c r="P1245" s="24"/>
    </row>
    <row r="1246" spans="1:16" ht="16.5" thickBot="1" x14ac:dyDescent="0.25">
      <c r="A1246" s="24"/>
      <c r="B1246" s="24"/>
      <c r="C1246" s="191"/>
      <c r="D1246" s="24"/>
      <c r="E1246" s="196"/>
      <c r="F1246" s="24"/>
      <c r="G1246" s="197"/>
      <c r="H1246" s="24"/>
      <c r="I1246" s="24"/>
      <c r="J1246" s="24"/>
      <c r="L1246" s="24"/>
      <c r="M1246" s="24"/>
      <c r="N1246" s="24"/>
      <c r="O1246" s="24"/>
      <c r="P1246" s="24"/>
    </row>
    <row r="1247" spans="1:16" ht="16.5" thickBot="1" x14ac:dyDescent="0.25">
      <c r="A1247" s="24"/>
      <c r="B1247" s="24"/>
      <c r="C1247" s="191"/>
      <c r="D1247" s="24"/>
      <c r="E1247" s="196"/>
      <c r="F1247" s="24"/>
      <c r="G1247" s="197"/>
      <c r="H1247" s="24"/>
      <c r="I1247" s="24"/>
      <c r="J1247" s="24"/>
      <c r="L1247" s="24"/>
      <c r="M1247" s="24"/>
      <c r="N1247" s="24"/>
      <c r="O1247" s="24"/>
      <c r="P1247" s="24"/>
    </row>
    <row r="1248" spans="1:16" ht="16.5" thickBot="1" x14ac:dyDescent="0.25">
      <c r="A1248" s="24"/>
      <c r="B1248" s="24"/>
      <c r="C1248" s="191"/>
      <c r="D1248" s="24"/>
      <c r="E1248" s="196"/>
      <c r="F1248" s="24"/>
      <c r="G1248" s="197"/>
      <c r="H1248" s="24"/>
      <c r="I1248" s="24"/>
      <c r="J1248" s="24"/>
      <c r="L1248" s="24"/>
      <c r="M1248" s="24"/>
      <c r="N1248" s="24"/>
      <c r="O1248" s="24"/>
      <c r="P1248" s="24"/>
    </row>
    <row r="1249" spans="1:16" ht="16.5" thickBot="1" x14ac:dyDescent="0.25">
      <c r="A1249" s="24"/>
      <c r="B1249" s="24"/>
      <c r="C1249" s="191"/>
      <c r="D1249" s="24"/>
      <c r="E1249" s="196"/>
      <c r="F1249" s="24"/>
      <c r="G1249" s="197"/>
      <c r="H1249" s="24"/>
      <c r="I1249" s="24"/>
      <c r="J1249" s="24"/>
      <c r="L1249" s="24"/>
      <c r="M1249" s="24"/>
      <c r="N1249" s="24"/>
      <c r="O1249" s="24"/>
      <c r="P1249" s="24"/>
    </row>
    <row r="1250" spans="1:16" ht="16.5" thickBot="1" x14ac:dyDescent="0.25">
      <c r="A1250" s="24"/>
      <c r="B1250" s="24"/>
      <c r="C1250" s="191"/>
      <c r="D1250" s="24"/>
      <c r="E1250" s="196"/>
      <c r="F1250" s="24"/>
      <c r="G1250" s="197"/>
      <c r="H1250" s="24"/>
      <c r="I1250" s="24"/>
      <c r="J1250" s="24"/>
      <c r="L1250" s="24"/>
      <c r="M1250" s="24"/>
      <c r="N1250" s="24"/>
      <c r="O1250" s="24"/>
      <c r="P1250" s="24"/>
    </row>
    <row r="1251" spans="1:16" ht="16.5" thickBot="1" x14ac:dyDescent="0.25">
      <c r="A1251" s="24"/>
      <c r="B1251" s="24"/>
      <c r="C1251" s="191"/>
      <c r="D1251" s="24"/>
      <c r="E1251" s="196"/>
      <c r="F1251" s="24"/>
      <c r="G1251" s="197"/>
      <c r="H1251" s="24"/>
      <c r="I1251" s="24"/>
      <c r="J1251" s="24"/>
      <c r="L1251" s="24"/>
      <c r="M1251" s="24"/>
      <c r="N1251" s="24"/>
      <c r="O1251" s="24"/>
      <c r="P1251" s="24"/>
    </row>
    <row r="1252" spans="1:16" ht="16.5" thickBot="1" x14ac:dyDescent="0.25">
      <c r="A1252" s="24"/>
      <c r="B1252" s="24"/>
      <c r="C1252" s="191"/>
      <c r="D1252" s="24"/>
      <c r="E1252" s="196"/>
      <c r="F1252" s="24"/>
      <c r="G1252" s="197"/>
      <c r="H1252" s="24"/>
      <c r="I1252" s="24"/>
      <c r="J1252" s="24"/>
      <c r="L1252" s="24"/>
      <c r="M1252" s="24"/>
      <c r="N1252" s="24"/>
      <c r="O1252" s="24"/>
      <c r="P1252" s="24"/>
    </row>
    <row r="1253" spans="1:16" ht="16.5" thickBot="1" x14ac:dyDescent="0.25">
      <c r="A1253" s="24"/>
      <c r="B1253" s="24"/>
      <c r="C1253" s="191"/>
      <c r="D1253" s="24"/>
      <c r="E1253" s="196"/>
      <c r="F1253" s="24"/>
      <c r="G1253" s="197"/>
      <c r="H1253" s="24"/>
      <c r="I1253" s="24"/>
      <c r="J1253" s="24"/>
      <c r="L1253" s="24"/>
      <c r="M1253" s="24"/>
      <c r="N1253" s="24"/>
      <c r="O1253" s="24"/>
      <c r="P1253" s="24"/>
    </row>
    <row r="1254" spans="1:16" ht="16.5" thickBot="1" x14ac:dyDescent="0.25">
      <c r="A1254" s="24"/>
      <c r="B1254" s="24"/>
      <c r="C1254" s="191"/>
      <c r="D1254" s="24"/>
      <c r="E1254" s="196"/>
      <c r="F1254" s="24"/>
      <c r="G1254" s="197"/>
      <c r="H1254" s="24"/>
      <c r="I1254" s="24"/>
      <c r="J1254" s="24"/>
      <c r="L1254" s="24"/>
      <c r="M1254" s="24"/>
      <c r="N1254" s="24"/>
      <c r="O1254" s="24"/>
      <c r="P1254" s="24"/>
    </row>
    <row r="1255" spans="1:16" ht="16.5" thickBot="1" x14ac:dyDescent="0.25">
      <c r="A1255" s="24"/>
      <c r="B1255" s="24"/>
      <c r="C1255" s="191"/>
      <c r="D1255" s="24"/>
      <c r="E1255" s="196"/>
      <c r="F1255" s="24"/>
      <c r="G1255" s="197"/>
      <c r="H1255" s="24"/>
      <c r="I1255" s="24"/>
      <c r="J1255" s="24"/>
      <c r="L1255" s="24"/>
      <c r="M1255" s="24"/>
      <c r="N1255" s="24"/>
      <c r="O1255" s="24"/>
      <c r="P1255" s="24"/>
    </row>
    <row r="1256" spans="1:16" ht="16.5" thickBot="1" x14ac:dyDescent="0.25">
      <c r="A1256" s="24"/>
      <c r="B1256" s="24"/>
      <c r="C1256" s="191"/>
      <c r="D1256" s="24"/>
      <c r="E1256" s="196"/>
      <c r="F1256" s="24"/>
      <c r="G1256" s="197"/>
      <c r="H1256" s="24"/>
      <c r="I1256" s="24"/>
      <c r="J1256" s="24"/>
      <c r="L1256" s="24"/>
      <c r="M1256" s="24"/>
      <c r="N1256" s="24"/>
      <c r="O1256" s="24"/>
      <c r="P1256" s="24"/>
    </row>
    <row r="1257" spans="1:16" ht="16.5" thickBot="1" x14ac:dyDescent="0.25">
      <c r="A1257" s="24"/>
      <c r="B1257" s="24"/>
      <c r="C1257" s="191"/>
      <c r="D1257" s="24"/>
      <c r="E1257" s="196"/>
      <c r="F1257" s="24"/>
      <c r="G1257" s="197"/>
      <c r="H1257" s="24"/>
      <c r="I1257" s="24"/>
      <c r="J1257" s="24"/>
      <c r="L1257" s="24"/>
      <c r="M1257" s="24"/>
      <c r="N1257" s="24"/>
      <c r="O1257" s="24"/>
      <c r="P1257" s="24"/>
    </row>
    <row r="1258" spans="1:16" ht="16.5" thickBot="1" x14ac:dyDescent="0.25">
      <c r="A1258" s="24"/>
      <c r="B1258" s="24"/>
      <c r="C1258" s="191"/>
      <c r="D1258" s="24"/>
      <c r="E1258" s="196"/>
      <c r="F1258" s="24"/>
      <c r="G1258" s="197"/>
      <c r="H1258" s="24"/>
      <c r="I1258" s="24"/>
      <c r="J1258" s="24"/>
      <c r="L1258" s="24"/>
      <c r="M1258" s="24"/>
      <c r="N1258" s="24"/>
      <c r="O1258" s="24"/>
      <c r="P1258" s="24"/>
    </row>
    <row r="1259" spans="1:16" ht="16.5" thickBot="1" x14ac:dyDescent="0.25">
      <c r="A1259" s="24"/>
      <c r="B1259" s="24"/>
      <c r="C1259" s="191"/>
      <c r="D1259" s="24"/>
      <c r="E1259" s="196"/>
      <c r="F1259" s="24"/>
      <c r="G1259" s="197"/>
      <c r="H1259" s="24"/>
      <c r="I1259" s="24"/>
      <c r="J1259" s="24"/>
      <c r="L1259" s="24"/>
      <c r="M1259" s="24"/>
      <c r="N1259" s="24"/>
      <c r="O1259" s="24"/>
      <c r="P1259" s="24"/>
    </row>
    <row r="1260" spans="1:16" ht="16.5" thickBot="1" x14ac:dyDescent="0.25">
      <c r="A1260" s="24"/>
      <c r="B1260" s="24"/>
      <c r="C1260" s="191"/>
      <c r="D1260" s="24"/>
      <c r="E1260" s="196"/>
      <c r="F1260" s="24"/>
      <c r="G1260" s="197"/>
      <c r="H1260" s="24"/>
      <c r="I1260" s="24"/>
      <c r="J1260" s="24"/>
      <c r="L1260" s="24"/>
      <c r="M1260" s="24"/>
      <c r="N1260" s="24"/>
      <c r="O1260" s="24"/>
      <c r="P1260" s="24"/>
    </row>
    <row r="1261" spans="1:16" ht="16.5" thickBot="1" x14ac:dyDescent="0.25">
      <c r="A1261" s="24"/>
      <c r="B1261" s="24"/>
      <c r="C1261" s="191"/>
      <c r="D1261" s="24"/>
      <c r="E1261" s="196"/>
      <c r="F1261" s="24"/>
      <c r="G1261" s="197"/>
      <c r="H1261" s="24"/>
      <c r="I1261" s="24"/>
      <c r="J1261" s="24"/>
      <c r="L1261" s="24"/>
      <c r="M1261" s="24"/>
      <c r="N1261" s="24"/>
      <c r="O1261" s="24"/>
      <c r="P1261" s="24"/>
    </row>
    <row r="1262" spans="1:16" ht="16.5" thickBot="1" x14ac:dyDescent="0.25">
      <c r="A1262" s="24"/>
      <c r="B1262" s="24"/>
      <c r="C1262" s="191"/>
      <c r="D1262" s="24"/>
      <c r="E1262" s="196"/>
      <c r="F1262" s="24"/>
      <c r="G1262" s="197"/>
      <c r="H1262" s="24"/>
      <c r="I1262" s="24"/>
      <c r="J1262" s="24"/>
      <c r="L1262" s="24"/>
      <c r="M1262" s="24"/>
      <c r="N1262" s="24"/>
      <c r="O1262" s="24"/>
      <c r="P1262" s="24"/>
    </row>
    <row r="1263" spans="1:16" ht="16.5" thickBot="1" x14ac:dyDescent="0.25">
      <c r="A1263" s="24"/>
      <c r="B1263" s="24"/>
      <c r="C1263" s="191"/>
      <c r="D1263" s="24"/>
      <c r="E1263" s="196"/>
      <c r="F1263" s="24"/>
      <c r="G1263" s="197"/>
      <c r="H1263" s="24"/>
      <c r="I1263" s="24"/>
      <c r="J1263" s="24"/>
      <c r="L1263" s="24"/>
      <c r="M1263" s="24"/>
      <c r="N1263" s="24"/>
      <c r="O1263" s="24"/>
      <c r="P1263" s="24"/>
    </row>
    <row r="1264" spans="1:16" ht="16.5" thickBot="1" x14ac:dyDescent="0.25">
      <c r="A1264" s="24"/>
      <c r="B1264" s="24"/>
      <c r="C1264" s="191"/>
      <c r="D1264" s="24"/>
      <c r="E1264" s="196"/>
      <c r="F1264" s="24"/>
      <c r="G1264" s="197"/>
      <c r="H1264" s="24"/>
      <c r="I1264" s="24"/>
      <c r="J1264" s="24"/>
      <c r="L1264" s="24"/>
      <c r="M1264" s="24"/>
      <c r="N1264" s="24"/>
      <c r="O1264" s="24"/>
      <c r="P1264" s="24"/>
    </row>
    <row r="1265" spans="1:16" ht="16.5" thickBot="1" x14ac:dyDescent="0.25">
      <c r="A1265" s="24"/>
      <c r="B1265" s="24"/>
      <c r="C1265" s="191"/>
      <c r="D1265" s="24"/>
      <c r="E1265" s="196"/>
      <c r="F1265" s="24"/>
      <c r="G1265" s="197"/>
      <c r="H1265" s="24"/>
      <c r="I1265" s="24"/>
      <c r="J1265" s="24"/>
      <c r="L1265" s="24"/>
      <c r="M1265" s="24"/>
      <c r="N1265" s="24"/>
      <c r="O1265" s="24"/>
      <c r="P1265" s="24"/>
    </row>
    <row r="1266" spans="1:16" ht="16.5" thickBot="1" x14ac:dyDescent="0.25">
      <c r="A1266" s="24"/>
      <c r="B1266" s="24"/>
      <c r="C1266" s="191"/>
      <c r="D1266" s="24"/>
      <c r="E1266" s="196"/>
      <c r="F1266" s="24"/>
      <c r="G1266" s="197"/>
      <c r="H1266" s="24"/>
      <c r="I1266" s="24"/>
      <c r="J1266" s="24"/>
      <c r="L1266" s="24"/>
      <c r="M1266" s="24"/>
      <c r="N1266" s="24"/>
      <c r="O1266" s="24"/>
      <c r="P1266" s="24"/>
    </row>
    <row r="1267" spans="1:16" ht="16.5" thickBot="1" x14ac:dyDescent="0.25">
      <c r="A1267" s="24"/>
      <c r="B1267" s="24"/>
      <c r="C1267" s="191"/>
      <c r="D1267" s="24"/>
      <c r="E1267" s="196"/>
      <c r="F1267" s="24"/>
      <c r="G1267" s="197"/>
      <c r="H1267" s="24"/>
      <c r="I1267" s="24"/>
      <c r="J1267" s="24"/>
      <c r="L1267" s="24"/>
      <c r="M1267" s="24"/>
      <c r="N1267" s="24"/>
      <c r="O1267" s="24"/>
      <c r="P1267" s="24"/>
    </row>
    <row r="1268" spans="1:16" ht="16.5" thickBot="1" x14ac:dyDescent="0.25">
      <c r="A1268" s="24"/>
      <c r="B1268" s="24"/>
      <c r="C1268" s="191"/>
      <c r="D1268" s="24"/>
      <c r="E1268" s="196"/>
      <c r="F1268" s="24"/>
      <c r="G1268" s="197"/>
      <c r="H1268" s="24"/>
      <c r="I1268" s="24"/>
      <c r="J1268" s="24"/>
      <c r="L1268" s="24"/>
      <c r="M1268" s="24"/>
      <c r="N1268" s="24"/>
      <c r="O1268" s="24"/>
      <c r="P1268" s="24"/>
    </row>
    <row r="1269" spans="1:16" ht="16.5" thickBot="1" x14ac:dyDescent="0.25">
      <c r="A1269" s="24"/>
      <c r="B1269" s="24"/>
      <c r="C1269" s="191"/>
      <c r="D1269" s="24"/>
      <c r="E1269" s="196"/>
      <c r="F1269" s="24"/>
      <c r="G1269" s="197"/>
      <c r="H1269" s="24"/>
      <c r="I1269" s="24"/>
      <c r="J1269" s="24"/>
      <c r="L1269" s="24"/>
      <c r="M1269" s="24"/>
      <c r="N1269" s="24"/>
      <c r="O1269" s="24"/>
      <c r="P1269" s="24"/>
    </row>
    <row r="1270" spans="1:16" ht="16.5" thickBot="1" x14ac:dyDescent="0.25">
      <c r="A1270" s="24"/>
      <c r="B1270" s="24"/>
      <c r="C1270" s="191"/>
      <c r="D1270" s="24"/>
      <c r="E1270" s="196"/>
      <c r="F1270" s="24"/>
      <c r="G1270" s="197"/>
      <c r="H1270" s="24"/>
      <c r="I1270" s="24"/>
      <c r="J1270" s="24"/>
      <c r="L1270" s="24"/>
      <c r="M1270" s="24"/>
      <c r="N1270" s="24"/>
      <c r="O1270" s="24"/>
      <c r="P1270" s="24"/>
    </row>
    <row r="1271" spans="1:16" ht="16.5" thickBot="1" x14ac:dyDescent="0.25">
      <c r="A1271" s="24"/>
      <c r="B1271" s="24"/>
      <c r="C1271" s="191"/>
      <c r="D1271" s="24"/>
      <c r="E1271" s="196"/>
      <c r="F1271" s="24"/>
      <c r="G1271" s="197"/>
      <c r="H1271" s="24"/>
      <c r="I1271" s="24"/>
      <c r="J1271" s="24"/>
      <c r="L1271" s="24"/>
      <c r="M1271" s="24"/>
      <c r="N1271" s="24"/>
      <c r="O1271" s="24"/>
      <c r="P1271" s="24"/>
    </row>
    <row r="1272" spans="1:16" ht="16.5" thickBot="1" x14ac:dyDescent="0.25">
      <c r="A1272" s="24"/>
      <c r="B1272" s="24"/>
      <c r="C1272" s="191"/>
      <c r="D1272" s="24"/>
      <c r="E1272" s="196"/>
      <c r="F1272" s="24"/>
      <c r="G1272" s="197"/>
      <c r="H1272" s="24"/>
      <c r="I1272" s="24"/>
      <c r="J1272" s="24"/>
      <c r="L1272" s="24"/>
      <c r="M1272" s="24"/>
      <c r="N1272" s="24"/>
      <c r="O1272" s="24"/>
      <c r="P1272" s="24"/>
    </row>
    <row r="1273" spans="1:16" ht="16.5" thickBot="1" x14ac:dyDescent="0.25">
      <c r="A1273" s="24"/>
      <c r="B1273" s="24"/>
      <c r="C1273" s="191"/>
      <c r="D1273" s="24"/>
      <c r="E1273" s="196"/>
      <c r="F1273" s="24"/>
      <c r="G1273" s="197"/>
      <c r="H1273" s="24"/>
      <c r="I1273" s="24"/>
      <c r="J1273" s="24"/>
      <c r="L1273" s="24"/>
      <c r="M1273" s="24"/>
      <c r="N1273" s="24"/>
      <c r="O1273" s="24"/>
      <c r="P1273" s="24"/>
    </row>
    <row r="1274" spans="1:16" ht="16.5" thickBot="1" x14ac:dyDescent="0.25">
      <c r="A1274" s="24"/>
      <c r="B1274" s="24"/>
      <c r="C1274" s="191"/>
      <c r="D1274" s="24"/>
      <c r="E1274" s="196"/>
      <c r="F1274" s="24"/>
      <c r="G1274" s="197"/>
      <c r="H1274" s="24"/>
      <c r="I1274" s="24"/>
      <c r="J1274" s="24"/>
      <c r="L1274" s="24"/>
      <c r="M1274" s="24"/>
      <c r="N1274" s="24"/>
      <c r="O1274" s="24"/>
      <c r="P1274" s="24"/>
    </row>
    <row r="1275" spans="1:16" ht="16.5" thickBot="1" x14ac:dyDescent="0.25">
      <c r="A1275" s="24"/>
      <c r="B1275" s="24"/>
      <c r="C1275" s="191"/>
      <c r="D1275" s="24"/>
      <c r="E1275" s="196"/>
      <c r="F1275" s="24"/>
      <c r="G1275" s="197"/>
      <c r="H1275" s="24"/>
      <c r="I1275" s="24"/>
      <c r="J1275" s="24"/>
      <c r="L1275" s="24"/>
      <c r="M1275" s="24"/>
      <c r="N1275" s="24"/>
      <c r="O1275" s="24"/>
      <c r="P1275" s="24"/>
    </row>
    <row r="1276" spans="1:16" ht="16.5" thickBot="1" x14ac:dyDescent="0.25">
      <c r="A1276" s="24"/>
      <c r="B1276" s="24"/>
      <c r="C1276" s="191"/>
      <c r="D1276" s="24"/>
      <c r="E1276" s="196"/>
      <c r="F1276" s="24"/>
      <c r="G1276" s="197"/>
      <c r="H1276" s="24"/>
      <c r="I1276" s="24"/>
      <c r="J1276" s="24"/>
      <c r="L1276" s="24"/>
      <c r="M1276" s="24"/>
      <c r="N1276" s="24"/>
      <c r="O1276" s="24"/>
      <c r="P1276" s="24"/>
    </row>
    <row r="1277" spans="1:16" ht="16.5" thickBot="1" x14ac:dyDescent="0.25">
      <c r="A1277" s="24"/>
      <c r="B1277" s="24"/>
      <c r="C1277" s="191"/>
      <c r="D1277" s="24"/>
      <c r="E1277" s="196"/>
      <c r="F1277" s="24"/>
      <c r="G1277" s="197"/>
      <c r="H1277" s="24"/>
      <c r="I1277" s="24"/>
      <c r="J1277" s="24"/>
      <c r="L1277" s="24"/>
      <c r="M1277" s="24"/>
      <c r="N1277" s="24"/>
      <c r="O1277" s="24"/>
      <c r="P1277" s="24"/>
    </row>
    <row r="1278" spans="1:16" ht="16.5" thickBot="1" x14ac:dyDescent="0.25">
      <c r="A1278" s="24"/>
      <c r="B1278" s="24"/>
      <c r="C1278" s="191"/>
      <c r="D1278" s="24"/>
      <c r="E1278" s="196"/>
      <c r="F1278" s="24"/>
      <c r="G1278" s="197"/>
      <c r="H1278" s="24"/>
      <c r="I1278" s="24"/>
      <c r="J1278" s="24"/>
      <c r="L1278" s="24"/>
      <c r="M1278" s="24"/>
      <c r="N1278" s="24"/>
      <c r="O1278" s="24"/>
      <c r="P1278" s="24"/>
    </row>
    <row r="1279" spans="1:16" ht="16.5" thickBot="1" x14ac:dyDescent="0.25">
      <c r="A1279" s="24"/>
      <c r="B1279" s="24"/>
      <c r="C1279" s="191"/>
      <c r="D1279" s="24"/>
      <c r="E1279" s="196"/>
      <c r="F1279" s="24"/>
      <c r="G1279" s="197"/>
      <c r="H1279" s="24"/>
      <c r="I1279" s="24"/>
      <c r="J1279" s="24"/>
      <c r="L1279" s="24"/>
      <c r="M1279" s="24"/>
      <c r="N1279" s="24"/>
      <c r="O1279" s="24"/>
      <c r="P1279" s="24"/>
    </row>
    <row r="1280" spans="1:16" ht="16.5" thickBot="1" x14ac:dyDescent="0.25">
      <c r="A1280" s="24"/>
      <c r="B1280" s="24"/>
      <c r="C1280" s="191"/>
      <c r="D1280" s="24"/>
      <c r="E1280" s="196"/>
      <c r="F1280" s="24"/>
      <c r="G1280" s="197"/>
      <c r="H1280" s="24"/>
      <c r="I1280" s="24"/>
      <c r="J1280" s="24"/>
      <c r="L1280" s="24"/>
      <c r="M1280" s="24"/>
      <c r="N1280" s="24"/>
      <c r="O1280" s="24"/>
      <c r="P1280" s="24"/>
    </row>
    <row r="1281" spans="1:16" ht="16.5" thickBot="1" x14ac:dyDescent="0.25">
      <c r="A1281" s="24"/>
      <c r="B1281" s="24"/>
      <c r="C1281" s="191"/>
      <c r="D1281" s="24"/>
      <c r="E1281" s="196"/>
      <c r="F1281" s="24"/>
      <c r="G1281" s="197"/>
      <c r="H1281" s="24"/>
      <c r="I1281" s="24"/>
      <c r="J1281" s="24"/>
      <c r="L1281" s="24"/>
      <c r="M1281" s="24"/>
      <c r="N1281" s="24"/>
      <c r="O1281" s="24"/>
      <c r="P1281" s="24"/>
    </row>
    <row r="1282" spans="1:16" ht="16.5" thickBot="1" x14ac:dyDescent="0.25">
      <c r="A1282" s="24"/>
      <c r="B1282" s="24"/>
      <c r="C1282" s="191"/>
      <c r="D1282" s="24"/>
      <c r="E1282" s="196"/>
      <c r="F1282" s="24"/>
      <c r="G1282" s="197"/>
      <c r="H1282" s="24"/>
      <c r="I1282" s="24"/>
      <c r="J1282" s="24"/>
      <c r="L1282" s="24"/>
      <c r="M1282" s="24"/>
      <c r="N1282" s="24"/>
      <c r="O1282" s="24"/>
      <c r="P1282" s="24"/>
    </row>
    <row r="1283" spans="1:16" ht="16.5" thickBot="1" x14ac:dyDescent="0.25">
      <c r="A1283" s="24"/>
      <c r="B1283" s="24"/>
      <c r="C1283" s="191"/>
      <c r="D1283" s="24"/>
      <c r="E1283" s="196"/>
      <c r="F1283" s="24"/>
      <c r="G1283" s="197"/>
      <c r="H1283" s="24"/>
      <c r="I1283" s="24"/>
      <c r="J1283" s="24"/>
      <c r="L1283" s="24"/>
      <c r="M1283" s="24"/>
      <c r="N1283" s="24"/>
      <c r="O1283" s="24"/>
      <c r="P1283" s="24"/>
    </row>
    <row r="1284" spans="1:16" ht="16.5" thickBot="1" x14ac:dyDescent="0.25">
      <c r="A1284" s="24"/>
      <c r="B1284" s="24"/>
      <c r="C1284" s="191"/>
      <c r="D1284" s="24"/>
      <c r="E1284" s="196"/>
      <c r="F1284" s="24"/>
      <c r="G1284" s="197"/>
      <c r="H1284" s="24"/>
      <c r="I1284" s="24"/>
      <c r="J1284" s="24"/>
      <c r="L1284" s="24"/>
      <c r="M1284" s="24"/>
      <c r="N1284" s="24"/>
      <c r="O1284" s="24"/>
      <c r="P1284" s="24"/>
    </row>
    <row r="1285" spans="1:16" ht="16.5" thickBot="1" x14ac:dyDescent="0.25">
      <c r="A1285" s="24"/>
      <c r="B1285" s="24"/>
      <c r="C1285" s="191"/>
      <c r="D1285" s="24"/>
      <c r="E1285" s="196"/>
      <c r="F1285" s="24"/>
      <c r="G1285" s="197"/>
      <c r="H1285" s="24"/>
      <c r="I1285" s="24"/>
      <c r="J1285" s="24"/>
      <c r="L1285" s="24"/>
      <c r="M1285" s="24"/>
      <c r="N1285" s="24"/>
      <c r="O1285" s="24"/>
      <c r="P1285" s="24"/>
    </row>
    <row r="1286" spans="1:16" ht="16.5" thickBot="1" x14ac:dyDescent="0.25">
      <c r="A1286" s="24"/>
      <c r="B1286" s="24"/>
      <c r="C1286" s="191"/>
      <c r="D1286" s="24"/>
      <c r="E1286" s="196"/>
      <c r="F1286" s="24"/>
      <c r="G1286" s="197"/>
      <c r="H1286" s="24"/>
      <c r="I1286" s="24"/>
      <c r="J1286" s="24"/>
      <c r="L1286" s="24"/>
      <c r="M1286" s="24"/>
      <c r="N1286" s="24"/>
      <c r="O1286" s="24"/>
      <c r="P1286" s="24"/>
    </row>
    <row r="1287" spans="1:16" ht="16.5" thickBot="1" x14ac:dyDescent="0.25">
      <c r="A1287" s="24"/>
      <c r="B1287" s="24"/>
      <c r="C1287" s="191"/>
      <c r="D1287" s="24"/>
      <c r="E1287" s="196"/>
      <c r="F1287" s="24"/>
      <c r="G1287" s="197"/>
      <c r="H1287" s="24"/>
      <c r="I1287" s="24"/>
      <c r="J1287" s="24"/>
      <c r="L1287" s="24"/>
      <c r="M1287" s="24"/>
      <c r="N1287" s="24"/>
      <c r="O1287" s="24"/>
      <c r="P1287" s="24"/>
    </row>
    <row r="1288" spans="1:16" ht="16.5" thickBot="1" x14ac:dyDescent="0.25">
      <c r="A1288" s="24"/>
      <c r="B1288" s="24"/>
      <c r="C1288" s="191"/>
      <c r="D1288" s="24"/>
      <c r="E1288" s="196"/>
      <c r="F1288" s="24"/>
      <c r="G1288" s="197"/>
      <c r="H1288" s="24"/>
      <c r="I1288" s="24"/>
      <c r="J1288" s="24"/>
      <c r="L1288" s="24"/>
      <c r="M1288" s="24"/>
      <c r="N1288" s="24"/>
      <c r="O1288" s="24"/>
      <c r="P1288" s="24"/>
    </row>
    <row r="1289" spans="1:16" ht="16.5" thickBot="1" x14ac:dyDescent="0.25">
      <c r="A1289" s="24"/>
      <c r="B1289" s="24"/>
      <c r="C1289" s="191"/>
      <c r="D1289" s="24"/>
      <c r="E1289" s="196"/>
      <c r="F1289" s="24"/>
      <c r="G1289" s="197"/>
      <c r="H1289" s="24"/>
      <c r="I1289" s="24"/>
      <c r="J1289" s="24"/>
      <c r="L1289" s="24"/>
      <c r="M1289" s="24"/>
      <c r="N1289" s="24"/>
      <c r="O1289" s="24"/>
      <c r="P1289" s="24"/>
    </row>
    <row r="1290" spans="1:16" ht="16.5" thickBot="1" x14ac:dyDescent="0.25">
      <c r="A1290" s="24"/>
      <c r="B1290" s="24"/>
      <c r="C1290" s="191"/>
      <c r="D1290" s="24"/>
      <c r="E1290" s="196"/>
      <c r="F1290" s="24"/>
      <c r="G1290" s="197"/>
      <c r="H1290" s="24"/>
      <c r="I1290" s="24"/>
      <c r="J1290" s="24"/>
      <c r="L1290" s="24"/>
      <c r="M1290" s="24"/>
      <c r="N1290" s="24"/>
      <c r="O1290" s="24"/>
      <c r="P1290" s="24"/>
    </row>
    <row r="1291" spans="1:16" ht="16.5" thickBot="1" x14ac:dyDescent="0.25">
      <c r="A1291" s="24"/>
      <c r="B1291" s="24"/>
      <c r="C1291" s="191"/>
      <c r="D1291" s="24"/>
      <c r="E1291" s="196"/>
      <c r="F1291" s="24"/>
      <c r="G1291" s="197"/>
      <c r="H1291" s="24"/>
      <c r="I1291" s="24"/>
      <c r="J1291" s="24"/>
      <c r="L1291" s="24"/>
      <c r="M1291" s="24"/>
      <c r="N1291" s="24"/>
      <c r="O1291" s="24"/>
      <c r="P1291" s="24"/>
    </row>
    <row r="1292" spans="1:16" ht="16.5" thickBot="1" x14ac:dyDescent="0.25">
      <c r="A1292" s="24"/>
      <c r="B1292" s="24"/>
      <c r="C1292" s="191"/>
      <c r="D1292" s="24"/>
      <c r="E1292" s="196"/>
      <c r="F1292" s="24"/>
      <c r="G1292" s="197"/>
      <c r="H1292" s="24"/>
      <c r="I1292" s="24"/>
      <c r="J1292" s="24"/>
      <c r="L1292" s="24"/>
      <c r="M1292" s="24"/>
      <c r="N1292" s="24"/>
      <c r="O1292" s="24"/>
      <c r="P1292" s="24"/>
    </row>
    <row r="1293" spans="1:16" ht="16.5" thickBot="1" x14ac:dyDescent="0.25">
      <c r="A1293" s="24"/>
      <c r="B1293" s="24"/>
      <c r="C1293" s="191"/>
      <c r="D1293" s="24"/>
      <c r="E1293" s="196"/>
      <c r="F1293" s="24"/>
      <c r="G1293" s="197"/>
      <c r="H1293" s="24"/>
      <c r="I1293" s="24"/>
      <c r="J1293" s="24"/>
      <c r="L1293" s="24"/>
      <c r="M1293" s="24"/>
      <c r="N1293" s="24"/>
      <c r="O1293" s="24"/>
      <c r="P1293" s="24"/>
    </row>
    <row r="1294" spans="1:16" ht="16.5" thickBot="1" x14ac:dyDescent="0.25">
      <c r="A1294" s="24"/>
      <c r="B1294" s="24"/>
      <c r="C1294" s="191"/>
      <c r="D1294" s="24"/>
      <c r="E1294" s="196"/>
      <c r="F1294" s="24"/>
      <c r="G1294" s="197"/>
      <c r="H1294" s="24"/>
      <c r="I1294" s="24"/>
      <c r="J1294" s="24"/>
      <c r="L1294" s="24"/>
      <c r="M1294" s="24"/>
      <c r="N1294" s="24"/>
      <c r="O1294" s="24"/>
      <c r="P1294" s="24"/>
    </row>
    <row r="1295" spans="1:16" ht="16.5" thickBot="1" x14ac:dyDescent="0.25">
      <c r="A1295" s="24"/>
      <c r="B1295" s="24"/>
      <c r="C1295" s="191"/>
      <c r="D1295" s="24"/>
      <c r="E1295" s="196"/>
      <c r="F1295" s="24"/>
      <c r="G1295" s="197"/>
      <c r="H1295" s="24"/>
      <c r="I1295" s="24"/>
      <c r="J1295" s="24"/>
      <c r="L1295" s="24"/>
      <c r="M1295" s="24"/>
      <c r="N1295" s="24"/>
      <c r="O1295" s="24"/>
      <c r="P1295" s="24"/>
    </row>
    <row r="1296" spans="1:16" ht="16.5" thickBot="1" x14ac:dyDescent="0.25">
      <c r="A1296" s="24"/>
      <c r="B1296" s="24"/>
      <c r="C1296" s="191"/>
      <c r="D1296" s="24"/>
      <c r="E1296" s="196"/>
      <c r="F1296" s="24"/>
      <c r="G1296" s="197"/>
      <c r="H1296" s="24"/>
      <c r="I1296" s="24"/>
      <c r="J1296" s="24"/>
      <c r="L1296" s="24"/>
      <c r="M1296" s="24"/>
      <c r="N1296" s="24"/>
      <c r="O1296" s="24"/>
      <c r="P1296" s="24"/>
    </row>
    <row r="1297" spans="1:16" ht="16.5" thickBot="1" x14ac:dyDescent="0.25">
      <c r="A1297" s="24"/>
      <c r="B1297" s="24"/>
      <c r="C1297" s="191"/>
      <c r="D1297" s="24"/>
      <c r="E1297" s="196"/>
      <c r="F1297" s="24"/>
      <c r="G1297" s="197"/>
      <c r="H1297" s="24"/>
      <c r="I1297" s="24"/>
      <c r="J1297" s="24"/>
      <c r="L1297" s="24"/>
      <c r="M1297" s="24"/>
      <c r="N1297" s="24"/>
      <c r="O1297" s="24"/>
      <c r="P1297" s="24"/>
    </row>
    <row r="1298" spans="1:16" ht="16.5" thickBot="1" x14ac:dyDescent="0.25">
      <c r="A1298" s="24"/>
      <c r="B1298" s="24"/>
      <c r="C1298" s="191"/>
      <c r="D1298" s="24"/>
      <c r="E1298" s="196"/>
      <c r="F1298" s="24"/>
      <c r="G1298" s="197"/>
      <c r="H1298" s="24"/>
      <c r="I1298" s="24"/>
      <c r="J1298" s="24"/>
      <c r="L1298" s="24"/>
      <c r="M1298" s="24"/>
      <c r="N1298" s="24"/>
      <c r="O1298" s="24"/>
      <c r="P1298" s="24"/>
    </row>
    <row r="1299" spans="1:16" ht="16.5" thickBot="1" x14ac:dyDescent="0.25">
      <c r="A1299" s="24"/>
      <c r="B1299" s="24"/>
      <c r="C1299" s="191"/>
      <c r="D1299" s="24"/>
      <c r="E1299" s="196"/>
      <c r="F1299" s="24"/>
      <c r="G1299" s="197"/>
      <c r="H1299" s="24"/>
      <c r="I1299" s="24"/>
      <c r="J1299" s="24"/>
      <c r="L1299" s="24"/>
      <c r="M1299" s="24"/>
      <c r="N1299" s="24"/>
      <c r="O1299" s="24"/>
      <c r="P1299" s="24"/>
    </row>
    <row r="1300" spans="1:16" ht="16.5" thickBot="1" x14ac:dyDescent="0.25">
      <c r="A1300" s="24"/>
      <c r="B1300" s="24"/>
      <c r="C1300" s="191"/>
      <c r="D1300" s="24"/>
      <c r="E1300" s="196"/>
      <c r="F1300" s="24"/>
      <c r="G1300" s="197"/>
      <c r="H1300" s="24"/>
      <c r="I1300" s="24"/>
      <c r="J1300" s="24"/>
      <c r="L1300" s="24"/>
      <c r="M1300" s="24"/>
      <c r="N1300" s="24"/>
      <c r="O1300" s="24"/>
      <c r="P1300" s="24"/>
    </row>
    <row r="1301" spans="1:16" ht="16.5" thickBot="1" x14ac:dyDescent="0.25">
      <c r="A1301" s="24"/>
      <c r="B1301" s="24"/>
      <c r="C1301" s="191"/>
      <c r="D1301" s="24"/>
      <c r="E1301" s="196"/>
      <c r="F1301" s="24"/>
      <c r="G1301" s="197"/>
      <c r="H1301" s="24"/>
      <c r="I1301" s="24"/>
      <c r="J1301" s="24"/>
      <c r="L1301" s="24"/>
      <c r="M1301" s="24"/>
      <c r="N1301" s="24"/>
      <c r="O1301" s="24"/>
      <c r="P1301" s="24"/>
    </row>
    <row r="1302" spans="1:16" ht="16.5" thickBot="1" x14ac:dyDescent="0.25">
      <c r="A1302" s="24"/>
      <c r="B1302" s="24"/>
      <c r="C1302" s="191"/>
      <c r="D1302" s="24"/>
      <c r="E1302" s="196"/>
      <c r="F1302" s="24"/>
      <c r="G1302" s="197"/>
      <c r="H1302" s="24"/>
      <c r="I1302" s="24"/>
      <c r="J1302" s="24"/>
      <c r="L1302" s="24"/>
      <c r="M1302" s="24"/>
      <c r="N1302" s="24"/>
      <c r="O1302" s="24"/>
      <c r="P1302" s="24"/>
    </row>
    <row r="1303" spans="1:16" ht="16.5" thickBot="1" x14ac:dyDescent="0.25">
      <c r="A1303" s="24"/>
      <c r="B1303" s="24"/>
      <c r="C1303" s="191"/>
      <c r="D1303" s="24"/>
      <c r="E1303" s="196"/>
      <c r="F1303" s="24"/>
      <c r="G1303" s="197"/>
      <c r="H1303" s="24"/>
      <c r="I1303" s="24"/>
      <c r="J1303" s="24"/>
      <c r="L1303" s="24"/>
      <c r="M1303" s="24"/>
      <c r="N1303" s="24"/>
      <c r="O1303" s="24"/>
      <c r="P1303" s="24"/>
    </row>
    <row r="1304" spans="1:16" ht="16.5" thickBot="1" x14ac:dyDescent="0.25">
      <c r="A1304" s="24"/>
      <c r="B1304" s="24"/>
      <c r="C1304" s="191"/>
      <c r="D1304" s="24"/>
      <c r="E1304" s="196"/>
      <c r="F1304" s="24"/>
      <c r="G1304" s="197"/>
      <c r="H1304" s="24"/>
      <c r="I1304" s="24"/>
      <c r="J1304" s="24"/>
      <c r="L1304" s="24"/>
      <c r="M1304" s="24"/>
      <c r="N1304" s="24"/>
      <c r="O1304" s="24"/>
      <c r="P1304" s="24"/>
    </row>
    <row r="1305" spans="1:16" ht="16.5" thickBot="1" x14ac:dyDescent="0.25">
      <c r="A1305" s="24"/>
      <c r="B1305" s="24"/>
      <c r="C1305" s="191"/>
      <c r="D1305" s="24"/>
      <c r="E1305" s="196"/>
      <c r="F1305" s="24"/>
      <c r="G1305" s="197"/>
      <c r="H1305" s="24"/>
      <c r="I1305" s="24"/>
      <c r="J1305" s="24"/>
      <c r="L1305" s="24"/>
      <c r="M1305" s="24"/>
      <c r="N1305" s="24"/>
      <c r="O1305" s="24"/>
      <c r="P1305" s="24"/>
    </row>
    <row r="1306" spans="1:16" ht="16.5" thickBot="1" x14ac:dyDescent="0.25">
      <c r="A1306" s="24"/>
      <c r="B1306" s="24"/>
      <c r="C1306" s="191"/>
      <c r="D1306" s="24"/>
      <c r="E1306" s="196"/>
      <c r="F1306" s="24"/>
      <c r="G1306" s="197"/>
      <c r="H1306" s="24"/>
      <c r="I1306" s="24"/>
      <c r="J1306" s="24"/>
      <c r="L1306" s="24"/>
      <c r="M1306" s="24"/>
      <c r="N1306" s="24"/>
      <c r="O1306" s="24"/>
      <c r="P1306" s="24"/>
    </row>
    <row r="1307" spans="1:16" ht="16.5" thickBot="1" x14ac:dyDescent="0.25">
      <c r="A1307" s="24"/>
      <c r="B1307" s="24"/>
      <c r="C1307" s="191"/>
      <c r="D1307" s="24"/>
      <c r="E1307" s="196"/>
      <c r="F1307" s="24"/>
      <c r="G1307" s="197"/>
      <c r="H1307" s="24"/>
      <c r="I1307" s="24"/>
      <c r="J1307" s="24"/>
      <c r="L1307" s="24"/>
      <c r="M1307" s="24"/>
      <c r="N1307" s="24"/>
      <c r="O1307" s="24"/>
      <c r="P1307" s="24"/>
    </row>
    <row r="1308" spans="1:16" ht="16.5" thickBot="1" x14ac:dyDescent="0.25">
      <c r="A1308" s="24"/>
      <c r="B1308" s="24"/>
      <c r="C1308" s="191"/>
      <c r="D1308" s="24"/>
      <c r="E1308" s="196"/>
      <c r="F1308" s="24"/>
      <c r="G1308" s="197"/>
      <c r="H1308" s="24"/>
      <c r="I1308" s="24"/>
      <c r="J1308" s="24"/>
      <c r="L1308" s="24"/>
      <c r="M1308" s="24"/>
      <c r="N1308" s="24"/>
      <c r="O1308" s="24"/>
      <c r="P1308" s="24"/>
    </row>
    <row r="1309" spans="1:16" ht="16.5" thickBot="1" x14ac:dyDescent="0.25">
      <c r="A1309" s="24"/>
      <c r="B1309" s="24"/>
      <c r="C1309" s="191"/>
      <c r="D1309" s="24"/>
      <c r="E1309" s="196"/>
      <c r="F1309" s="24"/>
      <c r="G1309" s="197"/>
      <c r="H1309" s="24"/>
      <c r="I1309" s="24"/>
      <c r="J1309" s="24"/>
      <c r="L1309" s="24"/>
      <c r="M1309" s="24"/>
      <c r="N1309" s="24"/>
      <c r="O1309" s="24"/>
      <c r="P1309" s="24"/>
    </row>
    <row r="1310" spans="1:16" ht="16.5" thickBot="1" x14ac:dyDescent="0.25">
      <c r="A1310" s="24"/>
      <c r="B1310" s="24"/>
      <c r="C1310" s="191"/>
      <c r="D1310" s="24"/>
      <c r="E1310" s="196"/>
      <c r="F1310" s="24"/>
      <c r="G1310" s="197"/>
      <c r="H1310" s="24"/>
      <c r="I1310" s="24"/>
      <c r="J1310" s="24"/>
      <c r="L1310" s="24"/>
      <c r="M1310" s="24"/>
      <c r="N1310" s="24"/>
      <c r="O1310" s="24"/>
      <c r="P1310" s="24"/>
    </row>
    <row r="1311" spans="1:16" ht="16.5" thickBot="1" x14ac:dyDescent="0.25">
      <c r="A1311" s="24"/>
      <c r="B1311" s="24"/>
      <c r="C1311" s="191"/>
      <c r="D1311" s="24"/>
      <c r="E1311" s="196"/>
      <c r="F1311" s="24"/>
      <c r="G1311" s="197"/>
      <c r="H1311" s="24"/>
      <c r="I1311" s="24"/>
      <c r="J1311" s="24"/>
      <c r="L1311" s="24"/>
      <c r="M1311" s="24"/>
      <c r="N1311" s="24"/>
      <c r="O1311" s="24"/>
      <c r="P1311" s="24"/>
    </row>
    <row r="1312" spans="1:16" ht="16.5" thickBot="1" x14ac:dyDescent="0.25">
      <c r="A1312" s="24"/>
      <c r="B1312" s="24"/>
      <c r="C1312" s="191"/>
      <c r="D1312" s="24"/>
      <c r="E1312" s="196"/>
      <c r="F1312" s="24"/>
      <c r="G1312" s="197"/>
      <c r="H1312" s="24"/>
      <c r="I1312" s="24"/>
      <c r="J1312" s="24"/>
      <c r="L1312" s="24"/>
      <c r="M1312" s="24"/>
      <c r="N1312" s="24"/>
      <c r="O1312" s="24"/>
      <c r="P1312" s="24"/>
    </row>
    <row r="1313" spans="1:16" ht="16.5" thickBot="1" x14ac:dyDescent="0.25">
      <c r="A1313" s="24"/>
      <c r="B1313" s="24"/>
      <c r="C1313" s="191"/>
      <c r="D1313" s="24"/>
      <c r="E1313" s="196"/>
      <c r="F1313" s="24"/>
      <c r="G1313" s="197"/>
      <c r="H1313" s="24"/>
      <c r="I1313" s="24"/>
      <c r="J1313" s="24"/>
      <c r="L1313" s="24"/>
      <c r="M1313" s="24"/>
      <c r="N1313" s="24"/>
      <c r="O1313" s="24"/>
      <c r="P1313" s="24"/>
    </row>
    <row r="1314" spans="1:16" ht="16.5" thickBot="1" x14ac:dyDescent="0.25">
      <c r="A1314" s="24"/>
      <c r="B1314" s="24"/>
      <c r="C1314" s="191"/>
      <c r="D1314" s="24"/>
      <c r="E1314" s="196"/>
      <c r="F1314" s="24"/>
      <c r="G1314" s="197"/>
      <c r="H1314" s="24"/>
      <c r="I1314" s="24"/>
      <c r="J1314" s="24"/>
      <c r="L1314" s="24"/>
      <c r="M1314" s="24"/>
      <c r="N1314" s="24"/>
      <c r="O1314" s="24"/>
      <c r="P1314" s="24"/>
    </row>
    <row r="1315" spans="1:16" ht="16.5" thickBot="1" x14ac:dyDescent="0.25">
      <c r="A1315" s="24"/>
      <c r="B1315" s="24"/>
      <c r="C1315" s="191"/>
      <c r="D1315" s="24"/>
      <c r="E1315" s="196"/>
      <c r="F1315" s="24"/>
      <c r="G1315" s="197"/>
      <c r="H1315" s="24"/>
      <c r="I1315" s="24"/>
      <c r="J1315" s="24"/>
      <c r="L1315" s="24"/>
      <c r="M1315" s="24"/>
      <c r="N1315" s="24"/>
      <c r="O1315" s="24"/>
      <c r="P1315" s="24"/>
    </row>
    <row r="1316" spans="1:16" ht="16.5" thickBot="1" x14ac:dyDescent="0.25">
      <c r="A1316" s="24"/>
      <c r="B1316" s="24"/>
      <c r="C1316" s="191"/>
      <c r="D1316" s="24"/>
      <c r="E1316" s="196"/>
      <c r="F1316" s="24"/>
      <c r="G1316" s="197"/>
      <c r="H1316" s="24"/>
      <c r="I1316" s="24"/>
      <c r="J1316" s="24"/>
      <c r="L1316" s="24"/>
      <c r="M1316" s="24"/>
      <c r="N1316" s="24"/>
      <c r="O1316" s="24"/>
      <c r="P1316" s="24"/>
    </row>
    <row r="1317" spans="1:16" ht="16.5" thickBot="1" x14ac:dyDescent="0.25">
      <c r="A1317" s="24"/>
      <c r="B1317" s="24"/>
      <c r="C1317" s="191"/>
      <c r="D1317" s="24"/>
      <c r="E1317" s="196"/>
      <c r="F1317" s="24"/>
      <c r="G1317" s="197"/>
      <c r="H1317" s="24"/>
      <c r="I1317" s="24"/>
      <c r="J1317" s="24"/>
      <c r="L1317" s="24"/>
      <c r="M1317" s="24"/>
      <c r="N1317" s="24"/>
      <c r="O1317" s="24"/>
      <c r="P1317" s="24"/>
    </row>
    <row r="1318" spans="1:16" ht="16.5" thickBot="1" x14ac:dyDescent="0.25">
      <c r="A1318" s="24"/>
      <c r="B1318" s="24"/>
      <c r="C1318" s="191"/>
      <c r="D1318" s="24"/>
      <c r="E1318" s="196"/>
      <c r="F1318" s="24"/>
      <c r="G1318" s="197"/>
      <c r="H1318" s="24"/>
      <c r="I1318" s="24"/>
      <c r="J1318" s="24"/>
      <c r="L1318" s="24"/>
      <c r="M1318" s="24"/>
      <c r="N1318" s="24"/>
      <c r="O1318" s="24"/>
      <c r="P1318" s="24"/>
    </row>
    <row r="1319" spans="1:16" ht="16.5" thickBot="1" x14ac:dyDescent="0.25">
      <c r="A1319" s="24"/>
      <c r="B1319" s="24"/>
      <c r="C1319" s="191"/>
      <c r="D1319" s="24"/>
      <c r="E1319" s="196"/>
      <c r="F1319" s="24"/>
      <c r="G1319" s="197"/>
      <c r="H1319" s="24"/>
      <c r="I1319" s="24"/>
      <c r="J1319" s="24"/>
      <c r="L1319" s="24"/>
      <c r="M1319" s="24"/>
      <c r="N1319" s="24"/>
      <c r="O1319" s="24"/>
      <c r="P1319" s="24"/>
    </row>
    <row r="1320" spans="1:16" ht="16.5" thickBot="1" x14ac:dyDescent="0.25">
      <c r="A1320" s="24"/>
      <c r="B1320" s="24"/>
      <c r="C1320" s="191"/>
      <c r="D1320" s="24"/>
      <c r="E1320" s="196"/>
      <c r="F1320" s="24"/>
      <c r="G1320" s="197"/>
      <c r="H1320" s="24"/>
      <c r="I1320" s="24"/>
      <c r="J1320" s="24"/>
      <c r="L1320" s="24"/>
      <c r="M1320" s="24"/>
      <c r="N1320" s="24"/>
      <c r="O1320" s="24"/>
      <c r="P1320" s="24"/>
    </row>
    <row r="1321" spans="1:16" ht="16.5" thickBot="1" x14ac:dyDescent="0.25">
      <c r="A1321" s="24"/>
      <c r="B1321" s="24"/>
      <c r="C1321" s="191"/>
      <c r="D1321" s="24"/>
      <c r="E1321" s="196"/>
      <c r="F1321" s="24"/>
      <c r="G1321" s="197"/>
      <c r="H1321" s="24"/>
      <c r="I1321" s="24"/>
      <c r="J1321" s="24"/>
      <c r="L1321" s="24"/>
      <c r="M1321" s="24"/>
      <c r="N1321" s="24"/>
      <c r="O1321" s="24"/>
      <c r="P1321" s="24"/>
    </row>
    <row r="1322" spans="1:16" ht="16.5" thickBot="1" x14ac:dyDescent="0.25">
      <c r="A1322" s="24"/>
      <c r="B1322" s="24"/>
      <c r="C1322" s="191"/>
      <c r="D1322" s="24"/>
      <c r="E1322" s="196"/>
      <c r="F1322" s="24"/>
      <c r="G1322" s="197"/>
      <c r="H1322" s="24"/>
      <c r="I1322" s="24"/>
      <c r="J1322" s="24"/>
      <c r="L1322" s="24"/>
      <c r="M1322" s="24"/>
      <c r="N1322" s="24"/>
      <c r="O1322" s="24"/>
      <c r="P1322" s="24"/>
    </row>
    <row r="1323" spans="1:16" ht="16.5" thickBot="1" x14ac:dyDescent="0.25">
      <c r="A1323" s="24"/>
      <c r="B1323" s="24"/>
      <c r="C1323" s="191"/>
      <c r="D1323" s="24"/>
      <c r="E1323" s="196"/>
      <c r="F1323" s="24"/>
      <c r="G1323" s="197"/>
      <c r="H1323" s="24"/>
      <c r="I1323" s="24"/>
      <c r="J1323" s="24"/>
      <c r="L1323" s="24"/>
      <c r="M1323" s="24"/>
      <c r="N1323" s="24"/>
      <c r="O1323" s="24"/>
      <c r="P1323" s="24"/>
    </row>
    <row r="1324" spans="1:16" ht="16.5" thickBot="1" x14ac:dyDescent="0.25">
      <c r="A1324" s="24"/>
      <c r="B1324" s="24"/>
      <c r="C1324" s="191"/>
      <c r="D1324" s="24"/>
      <c r="E1324" s="196"/>
      <c r="F1324" s="24"/>
      <c r="G1324" s="197"/>
      <c r="H1324" s="24"/>
      <c r="I1324" s="24"/>
      <c r="J1324" s="24"/>
      <c r="L1324" s="24"/>
      <c r="M1324" s="24"/>
      <c r="N1324" s="24"/>
      <c r="O1324" s="24"/>
      <c r="P1324" s="24"/>
    </row>
    <row r="1325" spans="1:16" ht="16.5" thickBot="1" x14ac:dyDescent="0.25">
      <c r="A1325" s="24"/>
      <c r="B1325" s="24"/>
      <c r="C1325" s="191"/>
      <c r="D1325" s="24"/>
      <c r="E1325" s="196"/>
      <c r="F1325" s="24"/>
      <c r="G1325" s="197"/>
      <c r="H1325" s="24"/>
      <c r="I1325" s="24"/>
      <c r="J1325" s="24"/>
      <c r="L1325" s="24"/>
      <c r="M1325" s="24"/>
      <c r="N1325" s="24"/>
      <c r="O1325" s="24"/>
      <c r="P1325" s="24"/>
    </row>
    <row r="1326" spans="1:16" ht="16.5" thickBot="1" x14ac:dyDescent="0.25">
      <c r="A1326" s="24"/>
      <c r="B1326" s="24"/>
      <c r="C1326" s="191"/>
      <c r="D1326" s="24"/>
      <c r="E1326" s="196"/>
      <c r="F1326" s="24"/>
      <c r="G1326" s="197"/>
      <c r="H1326" s="24"/>
      <c r="I1326" s="24"/>
      <c r="J1326" s="24"/>
      <c r="L1326" s="24"/>
      <c r="M1326" s="24"/>
      <c r="N1326" s="24"/>
      <c r="O1326" s="24"/>
      <c r="P1326" s="24"/>
    </row>
    <row r="1327" spans="1:16" ht="16.5" thickBot="1" x14ac:dyDescent="0.25">
      <c r="A1327" s="24"/>
      <c r="B1327" s="24"/>
      <c r="C1327" s="191"/>
      <c r="D1327" s="24"/>
      <c r="E1327" s="196"/>
      <c r="F1327" s="24"/>
      <c r="G1327" s="197"/>
      <c r="H1327" s="24"/>
      <c r="I1327" s="24"/>
      <c r="J1327" s="24"/>
      <c r="L1327" s="24"/>
      <c r="M1327" s="24"/>
      <c r="N1327" s="24"/>
      <c r="O1327" s="24"/>
      <c r="P1327" s="24"/>
    </row>
    <row r="1328" spans="1:16" ht="16.5" thickBot="1" x14ac:dyDescent="0.25">
      <c r="A1328" s="24"/>
      <c r="B1328" s="24"/>
      <c r="C1328" s="191"/>
      <c r="D1328" s="24"/>
      <c r="E1328" s="196"/>
      <c r="F1328" s="24"/>
      <c r="G1328" s="197"/>
      <c r="H1328" s="24"/>
      <c r="I1328" s="24"/>
      <c r="J1328" s="24"/>
      <c r="L1328" s="24"/>
      <c r="M1328" s="24"/>
      <c r="N1328" s="24"/>
      <c r="O1328" s="24"/>
      <c r="P1328" s="24"/>
    </row>
    <row r="1329" spans="1:16" ht="16.5" thickBot="1" x14ac:dyDescent="0.25">
      <c r="A1329" s="24"/>
      <c r="B1329" s="24"/>
      <c r="C1329" s="191"/>
      <c r="D1329" s="24"/>
      <c r="E1329" s="196"/>
      <c r="F1329" s="24"/>
      <c r="G1329" s="197"/>
      <c r="H1329" s="24"/>
      <c r="I1329" s="24"/>
      <c r="J1329" s="24"/>
      <c r="L1329" s="24"/>
      <c r="M1329" s="24"/>
      <c r="N1329" s="24"/>
      <c r="O1329" s="24"/>
      <c r="P1329" s="24"/>
    </row>
    <row r="1330" spans="1:16" ht="16.5" thickBot="1" x14ac:dyDescent="0.25">
      <c r="A1330" s="24"/>
      <c r="B1330" s="24"/>
      <c r="C1330" s="191"/>
      <c r="D1330" s="24"/>
      <c r="E1330" s="196"/>
      <c r="F1330" s="24"/>
      <c r="G1330" s="197"/>
      <c r="H1330" s="24"/>
      <c r="I1330" s="24"/>
      <c r="J1330" s="24"/>
      <c r="L1330" s="24"/>
      <c r="M1330" s="24"/>
      <c r="N1330" s="24"/>
      <c r="O1330" s="24"/>
      <c r="P1330" s="24"/>
    </row>
    <row r="1331" spans="1:16" ht="16.5" thickBot="1" x14ac:dyDescent="0.25">
      <c r="A1331" s="24"/>
      <c r="B1331" s="24"/>
      <c r="C1331" s="191"/>
      <c r="D1331" s="24"/>
      <c r="E1331" s="196"/>
      <c r="F1331" s="24"/>
      <c r="G1331" s="197"/>
      <c r="H1331" s="24"/>
      <c r="I1331" s="24"/>
      <c r="J1331" s="24"/>
      <c r="L1331" s="24"/>
      <c r="M1331" s="24"/>
      <c r="N1331" s="24"/>
      <c r="O1331" s="24"/>
      <c r="P1331" s="24"/>
    </row>
    <row r="1332" spans="1:16" ht="16.5" thickBot="1" x14ac:dyDescent="0.25">
      <c r="A1332" s="24"/>
      <c r="B1332" s="24"/>
      <c r="C1332" s="191"/>
      <c r="D1332" s="24"/>
      <c r="E1332" s="196"/>
      <c r="F1332" s="24"/>
      <c r="G1332" s="197"/>
      <c r="H1332" s="24"/>
      <c r="I1332" s="24"/>
      <c r="J1332" s="24"/>
      <c r="L1332" s="24"/>
      <c r="M1332" s="24"/>
      <c r="N1332" s="24"/>
      <c r="O1332" s="24"/>
      <c r="P1332" s="24"/>
    </row>
    <row r="1333" spans="1:16" ht="16.5" thickBot="1" x14ac:dyDescent="0.25">
      <c r="A1333" s="24"/>
      <c r="B1333" s="24"/>
      <c r="C1333" s="191"/>
      <c r="D1333" s="24"/>
      <c r="E1333" s="196"/>
      <c r="F1333" s="24"/>
      <c r="G1333" s="197"/>
      <c r="H1333" s="24"/>
      <c r="I1333" s="24"/>
      <c r="J1333" s="24"/>
      <c r="L1333" s="24"/>
      <c r="M1333" s="24"/>
      <c r="N1333" s="24"/>
      <c r="O1333" s="24"/>
      <c r="P1333" s="24"/>
    </row>
    <row r="1334" spans="1:16" ht="16.5" thickBot="1" x14ac:dyDescent="0.25">
      <c r="A1334" s="24"/>
      <c r="B1334" s="24"/>
      <c r="C1334" s="191"/>
      <c r="D1334" s="24"/>
      <c r="E1334" s="196"/>
      <c r="F1334" s="24"/>
      <c r="G1334" s="197"/>
      <c r="H1334" s="24"/>
      <c r="I1334" s="24"/>
      <c r="J1334" s="24"/>
      <c r="L1334" s="24"/>
      <c r="M1334" s="24"/>
      <c r="N1334" s="24"/>
      <c r="O1334" s="24"/>
      <c r="P1334" s="24"/>
    </row>
    <row r="1335" spans="1:16" ht="16.5" thickBot="1" x14ac:dyDescent="0.25">
      <c r="A1335" s="24"/>
      <c r="B1335" s="24"/>
      <c r="C1335" s="191"/>
      <c r="D1335" s="24"/>
      <c r="E1335" s="196"/>
      <c r="F1335" s="24"/>
      <c r="G1335" s="197"/>
      <c r="H1335" s="24"/>
      <c r="I1335" s="24"/>
      <c r="J1335" s="24"/>
      <c r="L1335" s="24"/>
      <c r="M1335" s="24"/>
      <c r="N1335" s="24"/>
      <c r="O1335" s="24"/>
      <c r="P1335" s="24"/>
    </row>
    <row r="1336" spans="1:16" ht="16.5" thickBot="1" x14ac:dyDescent="0.25">
      <c r="A1336" s="24"/>
      <c r="B1336" s="24"/>
      <c r="C1336" s="191"/>
      <c r="D1336" s="24"/>
      <c r="E1336" s="196"/>
      <c r="F1336" s="24"/>
      <c r="G1336" s="197"/>
      <c r="H1336" s="24"/>
      <c r="I1336" s="24"/>
      <c r="J1336" s="24"/>
      <c r="L1336" s="24"/>
      <c r="M1336" s="24"/>
      <c r="N1336" s="24"/>
      <c r="O1336" s="24"/>
      <c r="P1336" s="24"/>
    </row>
    <row r="1337" spans="1:16" ht="16.5" thickBot="1" x14ac:dyDescent="0.25">
      <c r="A1337" s="24"/>
      <c r="B1337" s="24"/>
      <c r="C1337" s="191"/>
      <c r="D1337" s="24"/>
      <c r="E1337" s="196"/>
      <c r="F1337" s="24"/>
      <c r="G1337" s="197"/>
      <c r="H1337" s="24"/>
      <c r="I1337" s="24"/>
      <c r="J1337" s="24"/>
      <c r="L1337" s="24"/>
      <c r="M1337" s="24"/>
      <c r="N1337" s="24"/>
      <c r="O1337" s="24"/>
      <c r="P1337" s="24"/>
    </row>
    <row r="1338" spans="1:16" ht="16.5" thickBot="1" x14ac:dyDescent="0.25">
      <c r="A1338" s="24"/>
      <c r="B1338" s="24"/>
      <c r="C1338" s="191"/>
      <c r="D1338" s="24"/>
      <c r="E1338" s="196"/>
      <c r="F1338" s="24"/>
      <c r="G1338" s="197"/>
      <c r="H1338" s="24"/>
      <c r="I1338" s="24"/>
      <c r="J1338" s="24"/>
      <c r="L1338" s="24"/>
      <c r="M1338" s="24"/>
      <c r="N1338" s="24"/>
      <c r="O1338" s="24"/>
      <c r="P1338" s="24"/>
    </row>
    <row r="1339" spans="1:16" ht="16.5" thickBot="1" x14ac:dyDescent="0.25">
      <c r="A1339" s="24"/>
      <c r="B1339" s="24"/>
      <c r="C1339" s="191"/>
      <c r="D1339" s="24"/>
      <c r="E1339" s="196"/>
      <c r="F1339" s="24"/>
      <c r="G1339" s="197"/>
      <c r="H1339" s="24"/>
      <c r="I1339" s="24"/>
      <c r="J1339" s="24"/>
      <c r="L1339" s="24"/>
      <c r="M1339" s="24"/>
      <c r="N1339" s="24"/>
      <c r="O1339" s="24"/>
      <c r="P1339" s="24"/>
    </row>
    <row r="1340" spans="1:16" ht="16.5" thickBot="1" x14ac:dyDescent="0.25">
      <c r="A1340" s="24"/>
      <c r="B1340" s="24"/>
      <c r="C1340" s="191"/>
      <c r="D1340" s="24"/>
      <c r="E1340" s="196"/>
      <c r="F1340" s="24"/>
      <c r="G1340" s="197"/>
      <c r="H1340" s="24"/>
      <c r="I1340" s="24"/>
      <c r="J1340" s="24"/>
      <c r="L1340" s="24"/>
      <c r="M1340" s="24"/>
      <c r="N1340" s="24"/>
      <c r="O1340" s="24"/>
      <c r="P1340" s="24"/>
    </row>
    <row r="1341" spans="1:16" ht="16.5" thickBot="1" x14ac:dyDescent="0.25">
      <c r="A1341" s="24"/>
      <c r="B1341" s="24"/>
      <c r="C1341" s="191"/>
      <c r="D1341" s="24"/>
      <c r="E1341" s="196"/>
      <c r="F1341" s="24"/>
      <c r="G1341" s="197"/>
      <c r="H1341" s="24"/>
      <c r="I1341" s="24"/>
      <c r="J1341" s="24"/>
      <c r="L1341" s="24"/>
      <c r="M1341" s="24"/>
      <c r="N1341" s="24"/>
      <c r="O1341" s="24"/>
      <c r="P1341" s="24"/>
    </row>
    <row r="1342" spans="1:16" ht="16.5" thickBot="1" x14ac:dyDescent="0.25">
      <c r="A1342" s="24"/>
      <c r="B1342" s="24"/>
      <c r="C1342" s="191"/>
      <c r="D1342" s="24"/>
      <c r="E1342" s="196"/>
      <c r="F1342" s="24"/>
      <c r="G1342" s="197"/>
      <c r="H1342" s="24"/>
      <c r="I1342" s="24"/>
      <c r="J1342" s="24"/>
      <c r="L1342" s="24"/>
      <c r="M1342" s="24"/>
      <c r="N1342" s="24"/>
      <c r="O1342" s="24"/>
      <c r="P1342" s="24"/>
    </row>
    <row r="1343" spans="1:16" ht="16.5" thickBot="1" x14ac:dyDescent="0.25">
      <c r="A1343" s="24"/>
      <c r="B1343" s="24"/>
      <c r="C1343" s="191"/>
      <c r="D1343" s="24"/>
      <c r="E1343" s="196"/>
      <c r="F1343" s="24"/>
      <c r="G1343" s="197"/>
      <c r="H1343" s="24"/>
      <c r="I1343" s="24"/>
      <c r="J1343" s="24"/>
      <c r="L1343" s="24"/>
      <c r="M1343" s="24"/>
      <c r="N1343" s="24"/>
      <c r="O1343" s="24"/>
      <c r="P1343" s="24"/>
    </row>
    <row r="1344" spans="1:16" ht="16.5" thickBot="1" x14ac:dyDescent="0.25">
      <c r="A1344" s="24"/>
      <c r="B1344" s="24"/>
      <c r="C1344" s="191"/>
      <c r="D1344" s="24"/>
      <c r="E1344" s="196"/>
      <c r="F1344" s="24"/>
      <c r="G1344" s="197"/>
      <c r="H1344" s="24"/>
      <c r="I1344" s="24"/>
      <c r="J1344" s="24"/>
      <c r="L1344" s="24"/>
      <c r="M1344" s="24"/>
      <c r="N1344" s="24"/>
      <c r="O1344" s="24"/>
      <c r="P1344" s="24"/>
    </row>
    <row r="1345" spans="1:16" ht="16.5" thickBot="1" x14ac:dyDescent="0.25">
      <c r="A1345" s="24"/>
      <c r="B1345" s="24"/>
      <c r="C1345" s="191"/>
      <c r="D1345" s="24"/>
      <c r="E1345" s="196"/>
      <c r="F1345" s="24"/>
      <c r="G1345" s="197"/>
      <c r="H1345" s="24"/>
      <c r="I1345" s="24"/>
      <c r="J1345" s="24"/>
      <c r="L1345" s="24"/>
      <c r="M1345" s="24"/>
      <c r="N1345" s="24"/>
      <c r="O1345" s="24"/>
      <c r="P1345" s="24"/>
    </row>
    <row r="1346" spans="1:16" ht="16.5" thickBot="1" x14ac:dyDescent="0.25">
      <c r="A1346" s="24"/>
      <c r="B1346" s="24"/>
      <c r="C1346" s="191"/>
      <c r="D1346" s="24"/>
      <c r="E1346" s="196"/>
      <c r="F1346" s="24"/>
      <c r="G1346" s="197"/>
      <c r="H1346" s="24"/>
      <c r="I1346" s="24"/>
      <c r="J1346" s="24"/>
      <c r="L1346" s="24"/>
      <c r="M1346" s="24"/>
      <c r="N1346" s="24"/>
      <c r="O1346" s="24"/>
      <c r="P1346" s="24"/>
    </row>
    <row r="1347" spans="1:16" ht="16.5" thickBot="1" x14ac:dyDescent="0.25">
      <c r="A1347" s="24"/>
      <c r="B1347" s="24"/>
      <c r="C1347" s="191"/>
      <c r="D1347" s="24"/>
      <c r="E1347" s="196"/>
      <c r="F1347" s="24"/>
      <c r="G1347" s="197"/>
      <c r="H1347" s="24"/>
      <c r="I1347" s="24"/>
      <c r="J1347" s="24"/>
      <c r="L1347" s="24"/>
      <c r="M1347" s="24"/>
      <c r="N1347" s="24"/>
      <c r="O1347" s="24"/>
      <c r="P1347" s="24"/>
    </row>
    <row r="1348" spans="1:16" ht="16.5" thickBot="1" x14ac:dyDescent="0.25">
      <c r="A1348" s="24"/>
      <c r="B1348" s="24"/>
      <c r="C1348" s="191"/>
      <c r="D1348" s="24"/>
      <c r="E1348" s="196"/>
      <c r="F1348" s="24"/>
      <c r="G1348" s="197"/>
      <c r="H1348" s="24"/>
      <c r="I1348" s="24"/>
      <c r="J1348" s="24"/>
      <c r="L1348" s="24"/>
      <c r="M1348" s="24"/>
      <c r="N1348" s="24"/>
      <c r="O1348" s="24"/>
      <c r="P1348" s="24"/>
    </row>
    <row r="1349" spans="1:16" ht="16.5" thickBot="1" x14ac:dyDescent="0.25">
      <c r="A1349" s="24"/>
      <c r="B1349" s="24"/>
      <c r="C1349" s="191"/>
      <c r="D1349" s="24"/>
      <c r="E1349" s="196"/>
      <c r="F1349" s="24"/>
      <c r="G1349" s="197"/>
      <c r="H1349" s="24"/>
      <c r="I1349" s="24"/>
      <c r="J1349" s="24"/>
      <c r="L1349" s="24"/>
      <c r="M1349" s="24"/>
      <c r="N1349" s="24"/>
      <c r="O1349" s="24"/>
      <c r="P1349" s="24"/>
    </row>
    <row r="1350" spans="1:16" ht="16.5" thickBot="1" x14ac:dyDescent="0.25">
      <c r="A1350" s="24"/>
      <c r="B1350" s="24"/>
      <c r="C1350" s="191"/>
      <c r="D1350" s="24"/>
      <c r="E1350" s="196"/>
      <c r="F1350" s="24"/>
      <c r="G1350" s="197"/>
      <c r="H1350" s="24"/>
      <c r="I1350" s="24"/>
      <c r="J1350" s="24"/>
      <c r="L1350" s="24"/>
      <c r="M1350" s="24"/>
      <c r="N1350" s="24"/>
      <c r="O1350" s="24"/>
      <c r="P1350" s="24"/>
    </row>
    <row r="1351" spans="1:16" ht="16.5" thickBot="1" x14ac:dyDescent="0.25">
      <c r="A1351" s="24"/>
      <c r="B1351" s="24"/>
      <c r="C1351" s="191"/>
      <c r="D1351" s="24"/>
      <c r="E1351" s="196"/>
      <c r="F1351" s="24"/>
      <c r="G1351" s="197"/>
      <c r="H1351" s="24"/>
      <c r="I1351" s="24"/>
      <c r="J1351" s="24"/>
      <c r="L1351" s="24"/>
      <c r="M1351" s="24"/>
      <c r="N1351" s="24"/>
      <c r="O1351" s="24"/>
      <c r="P1351" s="24"/>
    </row>
    <row r="1352" spans="1:16" ht="16.5" thickBot="1" x14ac:dyDescent="0.25">
      <c r="A1352" s="24"/>
      <c r="B1352" s="24"/>
      <c r="C1352" s="191"/>
      <c r="D1352" s="24"/>
      <c r="E1352" s="196"/>
      <c r="F1352" s="24"/>
      <c r="G1352" s="197"/>
      <c r="H1352" s="24"/>
      <c r="I1352" s="24"/>
      <c r="J1352" s="24"/>
      <c r="L1352" s="24"/>
      <c r="M1352" s="24"/>
      <c r="N1352" s="24"/>
      <c r="O1352" s="24"/>
      <c r="P1352" s="24"/>
    </row>
    <row r="1353" spans="1:16" ht="16.5" thickBot="1" x14ac:dyDescent="0.25">
      <c r="A1353" s="24"/>
      <c r="B1353" s="24"/>
      <c r="C1353" s="191"/>
      <c r="D1353" s="24"/>
      <c r="E1353" s="196"/>
      <c r="F1353" s="24"/>
      <c r="G1353" s="197"/>
      <c r="H1353" s="24"/>
      <c r="I1353" s="24"/>
      <c r="J1353" s="24"/>
      <c r="L1353" s="24"/>
      <c r="M1353" s="24"/>
      <c r="N1353" s="24"/>
      <c r="O1353" s="24"/>
      <c r="P1353" s="24"/>
    </row>
    <row r="1354" spans="1:16" ht="16.5" thickBot="1" x14ac:dyDescent="0.25">
      <c r="A1354" s="24"/>
      <c r="B1354" s="24"/>
      <c r="C1354" s="191"/>
      <c r="D1354" s="24"/>
      <c r="E1354" s="196"/>
      <c r="F1354" s="24"/>
      <c r="G1354" s="197"/>
      <c r="H1354" s="24"/>
      <c r="I1354" s="24"/>
      <c r="J1354" s="24"/>
      <c r="L1354" s="24"/>
      <c r="M1354" s="24"/>
      <c r="N1354" s="24"/>
      <c r="O1354" s="24"/>
      <c r="P1354" s="24"/>
    </row>
    <row r="1355" spans="1:16" ht="16.5" thickBot="1" x14ac:dyDescent="0.25">
      <c r="A1355" s="24"/>
      <c r="B1355" s="24"/>
      <c r="C1355" s="191"/>
      <c r="D1355" s="24"/>
      <c r="E1355" s="196"/>
      <c r="F1355" s="24"/>
      <c r="G1355" s="197"/>
      <c r="H1355" s="24"/>
      <c r="I1355" s="24"/>
      <c r="J1355" s="24"/>
      <c r="L1355" s="24"/>
      <c r="M1355" s="24"/>
      <c r="N1355" s="24"/>
      <c r="O1355" s="24"/>
      <c r="P1355" s="24"/>
    </row>
    <row r="1356" spans="1:16" ht="16.5" thickBot="1" x14ac:dyDescent="0.25">
      <c r="A1356" s="24"/>
      <c r="B1356" s="24"/>
      <c r="C1356" s="191"/>
      <c r="D1356" s="24"/>
      <c r="E1356" s="196"/>
      <c r="F1356" s="24"/>
      <c r="G1356" s="197"/>
      <c r="H1356" s="24"/>
      <c r="I1356" s="24"/>
      <c r="J1356" s="24"/>
      <c r="L1356" s="24"/>
      <c r="M1356" s="24"/>
      <c r="N1356" s="24"/>
      <c r="O1356" s="24"/>
      <c r="P1356" s="24"/>
    </row>
    <row r="1357" spans="1:16" ht="16.5" thickBot="1" x14ac:dyDescent="0.25">
      <c r="A1357" s="24"/>
      <c r="B1357" s="24"/>
      <c r="C1357" s="191"/>
      <c r="D1357" s="24"/>
      <c r="E1357" s="196"/>
      <c r="F1357" s="24"/>
      <c r="G1357" s="197"/>
      <c r="H1357" s="24"/>
      <c r="I1357" s="24"/>
      <c r="J1357" s="24"/>
      <c r="L1357" s="24"/>
      <c r="M1357" s="24"/>
      <c r="N1357" s="24"/>
      <c r="O1357" s="24"/>
      <c r="P1357" s="24"/>
    </row>
    <row r="1358" spans="1:16" ht="16.5" thickBot="1" x14ac:dyDescent="0.25">
      <c r="A1358" s="24"/>
      <c r="B1358" s="24"/>
      <c r="C1358" s="191"/>
      <c r="D1358" s="24"/>
      <c r="E1358" s="196"/>
      <c r="F1358" s="24"/>
      <c r="G1358" s="197"/>
      <c r="H1358" s="24"/>
      <c r="I1358" s="24"/>
      <c r="J1358" s="24"/>
      <c r="L1358" s="24"/>
      <c r="M1358" s="24"/>
      <c r="N1358" s="24"/>
      <c r="O1358" s="24"/>
      <c r="P1358" s="24"/>
    </row>
    <row r="1359" spans="1:16" ht="16.5" thickBot="1" x14ac:dyDescent="0.25">
      <c r="A1359" s="24"/>
      <c r="B1359" s="24"/>
      <c r="C1359" s="191"/>
      <c r="D1359" s="24"/>
      <c r="E1359" s="196"/>
      <c r="F1359" s="24"/>
      <c r="G1359" s="197"/>
      <c r="H1359" s="24"/>
      <c r="I1359" s="24"/>
      <c r="J1359" s="24"/>
      <c r="L1359" s="24"/>
      <c r="M1359" s="24"/>
      <c r="N1359" s="24"/>
      <c r="O1359" s="24"/>
      <c r="P1359" s="24"/>
    </row>
    <row r="1360" spans="1:16" ht="16.5" thickBot="1" x14ac:dyDescent="0.25">
      <c r="A1360" s="24"/>
      <c r="B1360" s="24"/>
      <c r="C1360" s="191"/>
      <c r="D1360" s="24"/>
      <c r="E1360" s="196"/>
      <c r="F1360" s="24"/>
      <c r="G1360" s="197"/>
      <c r="H1360" s="24"/>
      <c r="I1360" s="24"/>
      <c r="J1360" s="24"/>
      <c r="L1360" s="24"/>
      <c r="M1360" s="24"/>
      <c r="N1360" s="24"/>
      <c r="O1360" s="24"/>
      <c r="P1360" s="24"/>
    </row>
    <row r="1361" spans="1:16" ht="16.5" thickBot="1" x14ac:dyDescent="0.25">
      <c r="A1361" s="24"/>
      <c r="B1361" s="24"/>
      <c r="C1361" s="191"/>
      <c r="D1361" s="24"/>
      <c r="E1361" s="196"/>
      <c r="F1361" s="24"/>
      <c r="G1361" s="197"/>
      <c r="H1361" s="24"/>
      <c r="I1361" s="24"/>
      <c r="J1361" s="24"/>
      <c r="L1361" s="24"/>
      <c r="M1361" s="24"/>
      <c r="N1361" s="24"/>
      <c r="O1361" s="24"/>
      <c r="P1361" s="24"/>
    </row>
    <row r="1362" spans="1:16" ht="16.5" thickBot="1" x14ac:dyDescent="0.25">
      <c r="A1362" s="24"/>
      <c r="B1362" s="24"/>
      <c r="C1362" s="191"/>
      <c r="D1362" s="24"/>
      <c r="E1362" s="196"/>
      <c r="F1362" s="24"/>
      <c r="G1362" s="197"/>
      <c r="H1362" s="24"/>
      <c r="I1362" s="24"/>
      <c r="J1362" s="24"/>
      <c r="L1362" s="24"/>
      <c r="M1362" s="24"/>
      <c r="N1362" s="24"/>
      <c r="O1362" s="24"/>
      <c r="P1362" s="24"/>
    </row>
    <row r="1363" spans="1:16" ht="16.5" thickBot="1" x14ac:dyDescent="0.25">
      <c r="A1363" s="24"/>
      <c r="B1363" s="24"/>
      <c r="C1363" s="191"/>
      <c r="D1363" s="24"/>
      <c r="E1363" s="196"/>
      <c r="F1363" s="24"/>
      <c r="G1363" s="197"/>
      <c r="H1363" s="24"/>
      <c r="I1363" s="24"/>
      <c r="J1363" s="24"/>
      <c r="L1363" s="24"/>
      <c r="M1363" s="24"/>
      <c r="N1363" s="24"/>
      <c r="O1363" s="24"/>
      <c r="P1363" s="24"/>
    </row>
    <row r="1364" spans="1:16" ht="16.5" thickBot="1" x14ac:dyDescent="0.25">
      <c r="A1364" s="24"/>
      <c r="B1364" s="24"/>
      <c r="C1364" s="191"/>
      <c r="D1364" s="24"/>
      <c r="E1364" s="196"/>
      <c r="F1364" s="24"/>
      <c r="G1364" s="197"/>
      <c r="H1364" s="24"/>
      <c r="I1364" s="24"/>
      <c r="J1364" s="24"/>
      <c r="L1364" s="24"/>
      <c r="M1364" s="24"/>
      <c r="N1364" s="24"/>
      <c r="O1364" s="24"/>
      <c r="P1364" s="24"/>
    </row>
    <row r="1365" spans="1:16" ht="16.5" thickBot="1" x14ac:dyDescent="0.25">
      <c r="A1365" s="24"/>
      <c r="B1365" s="24"/>
      <c r="C1365" s="191"/>
      <c r="D1365" s="24"/>
      <c r="E1365" s="196"/>
      <c r="F1365" s="24"/>
      <c r="G1365" s="197"/>
      <c r="H1365" s="24"/>
      <c r="I1365" s="24"/>
      <c r="J1365" s="24"/>
      <c r="L1365" s="24"/>
      <c r="M1365" s="24"/>
      <c r="N1365" s="24"/>
      <c r="O1365" s="24"/>
      <c r="P1365" s="24"/>
    </row>
    <row r="1366" spans="1:16" ht="16.5" thickBot="1" x14ac:dyDescent="0.25">
      <c r="A1366" s="24"/>
      <c r="B1366" s="24"/>
      <c r="C1366" s="191"/>
      <c r="D1366" s="24"/>
      <c r="E1366" s="196"/>
      <c r="F1366" s="24"/>
      <c r="G1366" s="197"/>
      <c r="H1366" s="24"/>
      <c r="I1366" s="24"/>
      <c r="J1366" s="24"/>
      <c r="L1366" s="24"/>
      <c r="M1366" s="24"/>
      <c r="N1366" s="24"/>
      <c r="O1366" s="24"/>
      <c r="P1366" s="24"/>
    </row>
    <row r="1367" spans="1:16" ht="16.5" thickBot="1" x14ac:dyDescent="0.25">
      <c r="A1367" s="24"/>
      <c r="B1367" s="24"/>
      <c r="C1367" s="191"/>
      <c r="D1367" s="24"/>
      <c r="E1367" s="196"/>
      <c r="F1367" s="24"/>
      <c r="G1367" s="197"/>
      <c r="H1367" s="24"/>
      <c r="I1367" s="24"/>
      <c r="J1367" s="24"/>
      <c r="L1367" s="24"/>
      <c r="M1367" s="24"/>
      <c r="N1367" s="24"/>
      <c r="O1367" s="24"/>
      <c r="P1367" s="24"/>
    </row>
    <row r="1368" spans="1:16" ht="16.5" thickBot="1" x14ac:dyDescent="0.25">
      <c r="A1368" s="24"/>
      <c r="B1368" s="24"/>
      <c r="C1368" s="191"/>
      <c r="D1368" s="24"/>
      <c r="E1368" s="196"/>
      <c r="F1368" s="24"/>
      <c r="G1368" s="197"/>
      <c r="H1368" s="24"/>
      <c r="I1368" s="24"/>
      <c r="J1368" s="24"/>
      <c r="L1368" s="24"/>
      <c r="M1368" s="24"/>
      <c r="N1368" s="24"/>
      <c r="O1368" s="24"/>
      <c r="P1368" s="24"/>
    </row>
    <row r="1369" spans="1:16" ht="16.5" thickBot="1" x14ac:dyDescent="0.25">
      <c r="A1369" s="24"/>
      <c r="B1369" s="24"/>
      <c r="C1369" s="191"/>
      <c r="D1369" s="24"/>
      <c r="E1369" s="196"/>
      <c r="F1369" s="24"/>
      <c r="G1369" s="197"/>
      <c r="H1369" s="24"/>
      <c r="I1369" s="24"/>
      <c r="J1369" s="24"/>
      <c r="L1369" s="24"/>
      <c r="M1369" s="24"/>
      <c r="N1369" s="24"/>
      <c r="O1369" s="24"/>
      <c r="P1369" s="24"/>
    </row>
    <row r="1370" spans="1:16" ht="16.5" thickBot="1" x14ac:dyDescent="0.25">
      <c r="A1370" s="24"/>
      <c r="B1370" s="24"/>
      <c r="C1370" s="191"/>
      <c r="D1370" s="24"/>
      <c r="E1370" s="196"/>
      <c r="F1370" s="24"/>
      <c r="G1370" s="197"/>
      <c r="H1370" s="24"/>
      <c r="I1370" s="24"/>
      <c r="J1370" s="24"/>
      <c r="L1370" s="24"/>
      <c r="M1370" s="24"/>
      <c r="N1370" s="24"/>
      <c r="O1370" s="24"/>
      <c r="P1370" s="24"/>
    </row>
    <row r="1371" spans="1:16" ht="16.5" thickBot="1" x14ac:dyDescent="0.25">
      <c r="A1371" s="24"/>
      <c r="B1371" s="24"/>
      <c r="C1371" s="191"/>
      <c r="D1371" s="24"/>
      <c r="E1371" s="196"/>
      <c r="F1371" s="24"/>
      <c r="G1371" s="197"/>
      <c r="H1371" s="24"/>
      <c r="I1371" s="24"/>
      <c r="J1371" s="24"/>
      <c r="L1371" s="24"/>
      <c r="M1371" s="24"/>
      <c r="N1371" s="24"/>
      <c r="O1371" s="24"/>
      <c r="P1371" s="24"/>
    </row>
    <row r="1372" spans="1:16" ht="16.5" thickBot="1" x14ac:dyDescent="0.25">
      <c r="A1372" s="24"/>
      <c r="B1372" s="24"/>
      <c r="C1372" s="191"/>
      <c r="D1372" s="24"/>
      <c r="E1372" s="196"/>
      <c r="F1372" s="24"/>
      <c r="G1372" s="197"/>
      <c r="H1372" s="24"/>
      <c r="I1372" s="24"/>
      <c r="J1372" s="24"/>
      <c r="L1372" s="24"/>
      <c r="M1372" s="24"/>
      <c r="N1372" s="24"/>
      <c r="O1372" s="24"/>
      <c r="P1372" s="24"/>
    </row>
    <row r="1373" spans="1:16" ht="16.5" thickBot="1" x14ac:dyDescent="0.25">
      <c r="A1373" s="24"/>
      <c r="B1373" s="24"/>
      <c r="C1373" s="191"/>
      <c r="D1373" s="24"/>
      <c r="E1373" s="196"/>
      <c r="F1373" s="24"/>
      <c r="G1373" s="197"/>
      <c r="H1373" s="24"/>
      <c r="I1373" s="24"/>
      <c r="J1373" s="24"/>
      <c r="L1373" s="24"/>
      <c r="M1373" s="24"/>
      <c r="N1373" s="24"/>
      <c r="O1373" s="24"/>
      <c r="P1373" s="24"/>
    </row>
    <row r="1374" spans="1:16" ht="16.5" thickBot="1" x14ac:dyDescent="0.25">
      <c r="A1374" s="24"/>
      <c r="B1374" s="24"/>
      <c r="C1374" s="191"/>
      <c r="D1374" s="24"/>
      <c r="E1374" s="196"/>
      <c r="F1374" s="24"/>
      <c r="G1374" s="197"/>
      <c r="H1374" s="24"/>
      <c r="I1374" s="24"/>
      <c r="J1374" s="24"/>
      <c r="L1374" s="24"/>
      <c r="M1374" s="24"/>
      <c r="N1374" s="24"/>
      <c r="O1374" s="24"/>
      <c r="P1374" s="24"/>
    </row>
    <row r="1375" spans="1:16" ht="16.5" thickBot="1" x14ac:dyDescent="0.25">
      <c r="A1375" s="24"/>
      <c r="B1375" s="24"/>
      <c r="C1375" s="191"/>
      <c r="D1375" s="24"/>
      <c r="E1375" s="196"/>
      <c r="F1375" s="24"/>
      <c r="G1375" s="197"/>
      <c r="H1375" s="24"/>
      <c r="I1375" s="24"/>
      <c r="J1375" s="24"/>
      <c r="L1375" s="24"/>
      <c r="M1375" s="24"/>
      <c r="N1375" s="24"/>
      <c r="O1375" s="24"/>
      <c r="P1375" s="24"/>
    </row>
    <row r="1376" spans="1:16" ht="16.5" thickBot="1" x14ac:dyDescent="0.25">
      <c r="A1376" s="24"/>
      <c r="B1376" s="24"/>
      <c r="C1376" s="191"/>
      <c r="D1376" s="24"/>
      <c r="E1376" s="196"/>
      <c r="F1376" s="24"/>
      <c r="G1376" s="197"/>
      <c r="H1376" s="24"/>
      <c r="I1376" s="24"/>
      <c r="J1376" s="24"/>
      <c r="L1376" s="24"/>
      <c r="M1376" s="24"/>
      <c r="N1376" s="24"/>
      <c r="O1376" s="24"/>
      <c r="P1376" s="24"/>
    </row>
    <row r="1377" spans="1:16" ht="16.5" thickBot="1" x14ac:dyDescent="0.25">
      <c r="A1377" s="24"/>
      <c r="B1377" s="24"/>
      <c r="C1377" s="191"/>
      <c r="D1377" s="24"/>
      <c r="E1377" s="196"/>
      <c r="F1377" s="24"/>
      <c r="G1377" s="197"/>
      <c r="H1377" s="24"/>
      <c r="I1377" s="24"/>
      <c r="J1377" s="24"/>
      <c r="L1377" s="24"/>
      <c r="M1377" s="24"/>
      <c r="N1377" s="24"/>
      <c r="O1377" s="24"/>
      <c r="P1377" s="24"/>
    </row>
    <row r="1378" spans="1:16" ht="16.5" thickBot="1" x14ac:dyDescent="0.25">
      <c r="A1378" s="24"/>
      <c r="B1378" s="24"/>
      <c r="C1378" s="191"/>
      <c r="D1378" s="24"/>
      <c r="E1378" s="196"/>
      <c r="F1378" s="24"/>
      <c r="G1378" s="197"/>
      <c r="H1378" s="24"/>
      <c r="I1378" s="24"/>
      <c r="J1378" s="24"/>
      <c r="L1378" s="24"/>
      <c r="M1378" s="24"/>
      <c r="N1378" s="24"/>
      <c r="O1378" s="24"/>
      <c r="P1378" s="24"/>
    </row>
    <row r="1379" spans="1:16" ht="16.5" thickBot="1" x14ac:dyDescent="0.25">
      <c r="A1379" s="24"/>
      <c r="B1379" s="24"/>
      <c r="C1379" s="191"/>
      <c r="D1379" s="24"/>
      <c r="E1379" s="196"/>
      <c r="F1379" s="24"/>
      <c r="G1379" s="197"/>
      <c r="H1379" s="24"/>
      <c r="I1379" s="24"/>
      <c r="J1379" s="24"/>
      <c r="L1379" s="24"/>
      <c r="M1379" s="24"/>
      <c r="N1379" s="24"/>
      <c r="O1379" s="24"/>
      <c r="P1379" s="24"/>
    </row>
    <row r="1380" spans="1:16" ht="16.5" thickBot="1" x14ac:dyDescent="0.25">
      <c r="A1380" s="24"/>
      <c r="B1380" s="24"/>
      <c r="C1380" s="191"/>
      <c r="D1380" s="24"/>
      <c r="E1380" s="196"/>
      <c r="F1380" s="24"/>
      <c r="G1380" s="197"/>
      <c r="H1380" s="24"/>
      <c r="I1380" s="24"/>
      <c r="J1380" s="24"/>
      <c r="L1380" s="24"/>
      <c r="M1380" s="24"/>
      <c r="N1380" s="24"/>
      <c r="O1380" s="24"/>
      <c r="P1380" s="24"/>
    </row>
    <row r="1381" spans="1:16" ht="16.5" thickBot="1" x14ac:dyDescent="0.25">
      <c r="A1381" s="24"/>
      <c r="B1381" s="24"/>
      <c r="C1381" s="191"/>
      <c r="D1381" s="24"/>
      <c r="E1381" s="196"/>
      <c r="F1381" s="24"/>
      <c r="G1381" s="197"/>
      <c r="H1381" s="24"/>
      <c r="I1381" s="24"/>
      <c r="J1381" s="24"/>
      <c r="L1381" s="24"/>
      <c r="M1381" s="24"/>
      <c r="N1381" s="24"/>
      <c r="O1381" s="24"/>
      <c r="P1381" s="24"/>
    </row>
    <row r="1382" spans="1:16" ht="16.5" thickBot="1" x14ac:dyDescent="0.25">
      <c r="A1382" s="24"/>
      <c r="B1382" s="24"/>
      <c r="C1382" s="191"/>
      <c r="D1382" s="24"/>
      <c r="E1382" s="196"/>
      <c r="F1382" s="24"/>
      <c r="G1382" s="197"/>
      <c r="H1382" s="24"/>
      <c r="I1382" s="24"/>
      <c r="J1382" s="24"/>
      <c r="L1382" s="24"/>
      <c r="M1382" s="24"/>
      <c r="N1382" s="24"/>
      <c r="O1382" s="24"/>
      <c r="P1382" s="24"/>
    </row>
    <row r="1383" spans="1:16" ht="16.5" thickBot="1" x14ac:dyDescent="0.25">
      <c r="A1383" s="24"/>
      <c r="B1383" s="24"/>
      <c r="C1383" s="191"/>
      <c r="D1383" s="24"/>
      <c r="E1383" s="196"/>
      <c r="F1383" s="24"/>
      <c r="G1383" s="197"/>
      <c r="H1383" s="24"/>
      <c r="I1383" s="24"/>
      <c r="J1383" s="24"/>
      <c r="L1383" s="24"/>
      <c r="M1383" s="24"/>
      <c r="N1383" s="24"/>
      <c r="O1383" s="24"/>
      <c r="P1383" s="24"/>
    </row>
    <row r="1384" spans="1:16" ht="16.5" thickBot="1" x14ac:dyDescent="0.25">
      <c r="A1384" s="24"/>
      <c r="B1384" s="24"/>
      <c r="C1384" s="191"/>
      <c r="D1384" s="24"/>
      <c r="E1384" s="196"/>
      <c r="F1384" s="24"/>
      <c r="G1384" s="197"/>
      <c r="H1384" s="24"/>
      <c r="I1384" s="24"/>
      <c r="J1384" s="24"/>
      <c r="L1384" s="24"/>
      <c r="M1384" s="24"/>
      <c r="N1384" s="24"/>
      <c r="O1384" s="24"/>
      <c r="P1384" s="24"/>
    </row>
    <row r="1385" spans="1:16" ht="16.5" thickBot="1" x14ac:dyDescent="0.25">
      <c r="A1385" s="24"/>
      <c r="B1385" s="24"/>
      <c r="C1385" s="191"/>
      <c r="D1385" s="24"/>
      <c r="E1385" s="196"/>
      <c r="F1385" s="24"/>
      <c r="G1385" s="197"/>
      <c r="H1385" s="24"/>
      <c r="I1385" s="24"/>
      <c r="J1385" s="24"/>
      <c r="L1385" s="24"/>
      <c r="M1385" s="24"/>
      <c r="N1385" s="24"/>
      <c r="O1385" s="24"/>
      <c r="P1385" s="24"/>
    </row>
    <row r="1386" spans="1:16" ht="16.5" thickBot="1" x14ac:dyDescent="0.25">
      <c r="A1386" s="24"/>
      <c r="B1386" s="24"/>
      <c r="C1386" s="191"/>
      <c r="D1386" s="24"/>
      <c r="E1386" s="196"/>
      <c r="F1386" s="24"/>
      <c r="G1386" s="197"/>
      <c r="H1386" s="24"/>
      <c r="I1386" s="24"/>
      <c r="J1386" s="24"/>
      <c r="L1386" s="24"/>
      <c r="M1386" s="24"/>
      <c r="N1386" s="24"/>
      <c r="O1386" s="24"/>
      <c r="P1386" s="24"/>
    </row>
    <row r="1387" spans="1:16" ht="16.5" thickBot="1" x14ac:dyDescent="0.25">
      <c r="A1387" s="24"/>
      <c r="B1387" s="24"/>
      <c r="C1387" s="191"/>
      <c r="D1387" s="24"/>
      <c r="E1387" s="196"/>
      <c r="F1387" s="24"/>
      <c r="G1387" s="197"/>
      <c r="H1387" s="24"/>
      <c r="I1387" s="24"/>
      <c r="J1387" s="24"/>
      <c r="L1387" s="24"/>
      <c r="M1387" s="24"/>
      <c r="N1387" s="24"/>
      <c r="O1387" s="24"/>
      <c r="P1387" s="24"/>
    </row>
    <row r="1388" spans="1:16" ht="16.5" thickBot="1" x14ac:dyDescent="0.25">
      <c r="A1388" s="24"/>
      <c r="B1388" s="24"/>
      <c r="C1388" s="191"/>
      <c r="D1388" s="24"/>
      <c r="E1388" s="196"/>
      <c r="F1388" s="24"/>
      <c r="G1388" s="197"/>
      <c r="H1388" s="24"/>
      <c r="I1388" s="24"/>
      <c r="J1388" s="24"/>
      <c r="L1388" s="24"/>
      <c r="M1388" s="24"/>
      <c r="N1388" s="24"/>
      <c r="O1388" s="24"/>
      <c r="P1388" s="24"/>
    </row>
    <row r="1389" spans="1:16" ht="16.5" thickBot="1" x14ac:dyDescent="0.25">
      <c r="A1389" s="24"/>
      <c r="B1389" s="24"/>
      <c r="C1389" s="191"/>
      <c r="D1389" s="24"/>
      <c r="E1389" s="196"/>
      <c r="F1389" s="24"/>
      <c r="G1389" s="197"/>
      <c r="H1389" s="24"/>
      <c r="I1389" s="24"/>
      <c r="J1389" s="24"/>
      <c r="L1389" s="24"/>
      <c r="M1389" s="24"/>
      <c r="N1389" s="24"/>
      <c r="O1389" s="24"/>
      <c r="P1389" s="24"/>
    </row>
    <row r="1390" spans="1:16" ht="16.5" thickBot="1" x14ac:dyDescent="0.25">
      <c r="A1390" s="24"/>
      <c r="B1390" s="24"/>
      <c r="C1390" s="191"/>
      <c r="D1390" s="24"/>
      <c r="E1390" s="196"/>
      <c r="F1390" s="24"/>
      <c r="G1390" s="197"/>
      <c r="H1390" s="24"/>
      <c r="I1390" s="24"/>
      <c r="J1390" s="24"/>
      <c r="L1390" s="24"/>
      <c r="M1390" s="24"/>
      <c r="N1390" s="24"/>
      <c r="O1390" s="24"/>
      <c r="P1390" s="24"/>
    </row>
    <row r="1391" spans="1:16" ht="16.5" thickBot="1" x14ac:dyDescent="0.25">
      <c r="A1391" s="24"/>
      <c r="B1391" s="24"/>
      <c r="C1391" s="191"/>
      <c r="D1391" s="24"/>
      <c r="E1391" s="196"/>
      <c r="F1391" s="24"/>
      <c r="G1391" s="197"/>
      <c r="H1391" s="24"/>
      <c r="I1391" s="24"/>
      <c r="J1391" s="24"/>
      <c r="L1391" s="24"/>
      <c r="M1391" s="24"/>
      <c r="N1391" s="24"/>
      <c r="O1391" s="24"/>
      <c r="P1391" s="24"/>
    </row>
    <row r="1392" spans="1:16" ht="16.5" thickBot="1" x14ac:dyDescent="0.25">
      <c r="A1392" s="24"/>
      <c r="B1392" s="24"/>
      <c r="C1392" s="191"/>
      <c r="D1392" s="24"/>
      <c r="E1392" s="196"/>
      <c r="F1392" s="24"/>
      <c r="G1392" s="197"/>
      <c r="H1392" s="24"/>
      <c r="I1392" s="24"/>
      <c r="J1392" s="24"/>
      <c r="L1392" s="24"/>
      <c r="M1392" s="24"/>
      <c r="N1392" s="24"/>
      <c r="O1392" s="24"/>
      <c r="P1392" s="24"/>
    </row>
    <row r="1393" spans="1:16" ht="16.5" thickBot="1" x14ac:dyDescent="0.25">
      <c r="A1393" s="24"/>
      <c r="B1393" s="24"/>
      <c r="C1393" s="191"/>
      <c r="D1393" s="24"/>
      <c r="E1393" s="196"/>
      <c r="F1393" s="24"/>
      <c r="G1393" s="197"/>
      <c r="H1393" s="24"/>
      <c r="I1393" s="24"/>
      <c r="J1393" s="24"/>
      <c r="L1393" s="24"/>
      <c r="M1393" s="24"/>
      <c r="N1393" s="24"/>
      <c r="O1393" s="24"/>
      <c r="P1393" s="24"/>
    </row>
    <row r="1394" spans="1:16" ht="16.5" thickBot="1" x14ac:dyDescent="0.25">
      <c r="A1394" s="24"/>
      <c r="B1394" s="24"/>
      <c r="C1394" s="191"/>
      <c r="D1394" s="24"/>
      <c r="E1394" s="196"/>
      <c r="F1394" s="24"/>
      <c r="G1394" s="197"/>
      <c r="H1394" s="24"/>
      <c r="I1394" s="24"/>
      <c r="J1394" s="24"/>
      <c r="L1394" s="24"/>
      <c r="M1394" s="24"/>
      <c r="N1394" s="24"/>
      <c r="O1394" s="24"/>
      <c r="P1394" s="24"/>
    </row>
    <row r="1395" spans="1:16" ht="16.5" thickBot="1" x14ac:dyDescent="0.25">
      <c r="A1395" s="24"/>
      <c r="B1395" s="24"/>
      <c r="C1395" s="191"/>
      <c r="D1395" s="24"/>
      <c r="E1395" s="196"/>
      <c r="F1395" s="24"/>
      <c r="G1395" s="197"/>
      <c r="H1395" s="24"/>
      <c r="I1395" s="24"/>
      <c r="J1395" s="24"/>
      <c r="L1395" s="24"/>
      <c r="M1395" s="24"/>
      <c r="N1395" s="24"/>
      <c r="O1395" s="24"/>
      <c r="P1395" s="24"/>
    </row>
    <row r="1396" spans="1:16" ht="16.5" thickBot="1" x14ac:dyDescent="0.25">
      <c r="A1396" s="24"/>
      <c r="B1396" s="24"/>
      <c r="C1396" s="191"/>
      <c r="D1396" s="24"/>
      <c r="E1396" s="196"/>
      <c r="F1396" s="24"/>
      <c r="G1396" s="197"/>
      <c r="H1396" s="24"/>
      <c r="I1396" s="24"/>
      <c r="J1396" s="24"/>
      <c r="L1396" s="24"/>
      <c r="M1396" s="24"/>
      <c r="N1396" s="24"/>
      <c r="O1396" s="24"/>
      <c r="P1396" s="24"/>
    </row>
    <row r="1397" spans="1:16" ht="16.5" thickBot="1" x14ac:dyDescent="0.25">
      <c r="A1397" s="24"/>
      <c r="B1397" s="24"/>
      <c r="C1397" s="191"/>
      <c r="D1397" s="24"/>
      <c r="E1397" s="196"/>
      <c r="F1397" s="24"/>
      <c r="G1397" s="197"/>
      <c r="H1397" s="24"/>
      <c r="I1397" s="24"/>
      <c r="J1397" s="24"/>
      <c r="L1397" s="24"/>
      <c r="M1397" s="24"/>
      <c r="N1397" s="24"/>
      <c r="O1397" s="24"/>
      <c r="P1397" s="24"/>
    </row>
    <row r="1398" spans="1:16" ht="16.5" thickBot="1" x14ac:dyDescent="0.25">
      <c r="A1398" s="24"/>
      <c r="B1398" s="24"/>
      <c r="C1398" s="191"/>
      <c r="D1398" s="24"/>
      <c r="E1398" s="196"/>
      <c r="F1398" s="24"/>
      <c r="G1398" s="197"/>
      <c r="H1398" s="24"/>
      <c r="I1398" s="24"/>
      <c r="J1398" s="24"/>
      <c r="L1398" s="24"/>
      <c r="M1398" s="24"/>
      <c r="N1398" s="24"/>
      <c r="O1398" s="24"/>
      <c r="P1398" s="24"/>
    </row>
    <row r="1399" spans="1:16" ht="16.5" thickBot="1" x14ac:dyDescent="0.25">
      <c r="A1399" s="24"/>
      <c r="B1399" s="24"/>
      <c r="C1399" s="191"/>
      <c r="D1399" s="24"/>
      <c r="E1399" s="196"/>
      <c r="F1399" s="24"/>
      <c r="G1399" s="197"/>
      <c r="H1399" s="24"/>
      <c r="I1399" s="24"/>
      <c r="J1399" s="24"/>
      <c r="L1399" s="24"/>
      <c r="M1399" s="24"/>
      <c r="N1399" s="24"/>
      <c r="O1399" s="24"/>
      <c r="P1399" s="24"/>
    </row>
    <row r="1400" spans="1:16" ht="16.5" thickBot="1" x14ac:dyDescent="0.25">
      <c r="A1400" s="24"/>
      <c r="B1400" s="24"/>
      <c r="C1400" s="191"/>
      <c r="D1400" s="24"/>
      <c r="E1400" s="196"/>
      <c r="F1400" s="24"/>
      <c r="G1400" s="197"/>
      <c r="H1400" s="24"/>
      <c r="I1400" s="24"/>
      <c r="J1400" s="24"/>
      <c r="L1400" s="24"/>
      <c r="M1400" s="24"/>
      <c r="N1400" s="24"/>
      <c r="O1400" s="24"/>
      <c r="P1400" s="24"/>
    </row>
    <row r="1401" spans="1:16" ht="16.5" thickBot="1" x14ac:dyDescent="0.25">
      <c r="A1401" s="24"/>
      <c r="B1401" s="24"/>
      <c r="C1401" s="191"/>
      <c r="D1401" s="24"/>
      <c r="E1401" s="196"/>
      <c r="F1401" s="24"/>
      <c r="G1401" s="197"/>
      <c r="H1401" s="24"/>
      <c r="I1401" s="24"/>
      <c r="J1401" s="24"/>
      <c r="L1401" s="24"/>
      <c r="M1401" s="24"/>
      <c r="N1401" s="24"/>
      <c r="O1401" s="24"/>
      <c r="P1401" s="24"/>
    </row>
    <row r="1402" spans="1:16" ht="16.5" thickBot="1" x14ac:dyDescent="0.25">
      <c r="A1402" s="24"/>
      <c r="B1402" s="24"/>
      <c r="C1402" s="191"/>
      <c r="D1402" s="24"/>
      <c r="E1402" s="196"/>
      <c r="F1402" s="24"/>
      <c r="G1402" s="197"/>
      <c r="H1402" s="24"/>
      <c r="I1402" s="24"/>
      <c r="J1402" s="24"/>
      <c r="L1402" s="24"/>
      <c r="M1402" s="24"/>
      <c r="N1402" s="24"/>
      <c r="O1402" s="24"/>
      <c r="P1402" s="24"/>
    </row>
    <row r="1403" spans="1:16" ht="16.5" thickBot="1" x14ac:dyDescent="0.25">
      <c r="A1403" s="24"/>
      <c r="B1403" s="24"/>
      <c r="C1403" s="191"/>
      <c r="D1403" s="24"/>
      <c r="E1403" s="196"/>
      <c r="F1403" s="24"/>
      <c r="G1403" s="197"/>
      <c r="H1403" s="24"/>
      <c r="I1403" s="24"/>
      <c r="J1403" s="24"/>
      <c r="L1403" s="24"/>
      <c r="M1403" s="24"/>
      <c r="N1403" s="24"/>
      <c r="O1403" s="24"/>
      <c r="P1403" s="24"/>
    </row>
    <row r="1404" spans="1:16" ht="16.5" thickBot="1" x14ac:dyDescent="0.25">
      <c r="A1404" s="24"/>
      <c r="B1404" s="24"/>
      <c r="C1404" s="191"/>
      <c r="D1404" s="24"/>
      <c r="E1404" s="196"/>
      <c r="F1404" s="24"/>
      <c r="G1404" s="197"/>
      <c r="H1404" s="24"/>
      <c r="I1404" s="24"/>
      <c r="J1404" s="24"/>
      <c r="L1404" s="24"/>
      <c r="M1404" s="24"/>
      <c r="N1404" s="24"/>
      <c r="O1404" s="24"/>
      <c r="P1404" s="24"/>
    </row>
    <row r="1405" spans="1:16" ht="16.5" thickBot="1" x14ac:dyDescent="0.25">
      <c r="A1405" s="24"/>
      <c r="B1405" s="24"/>
      <c r="C1405" s="191"/>
      <c r="D1405" s="24"/>
      <c r="E1405" s="196"/>
      <c r="F1405" s="24"/>
      <c r="G1405" s="197"/>
      <c r="H1405" s="24"/>
      <c r="I1405" s="24"/>
      <c r="J1405" s="24"/>
      <c r="L1405" s="24"/>
      <c r="M1405" s="24"/>
      <c r="N1405" s="24"/>
      <c r="O1405" s="24"/>
      <c r="P1405" s="24"/>
    </row>
    <row r="1406" spans="1:16" ht="16.5" thickBot="1" x14ac:dyDescent="0.25">
      <c r="A1406" s="24"/>
      <c r="B1406" s="24"/>
      <c r="C1406" s="191"/>
      <c r="D1406" s="24"/>
      <c r="E1406" s="196"/>
      <c r="F1406" s="24"/>
      <c r="G1406" s="197"/>
      <c r="H1406" s="24"/>
      <c r="I1406" s="24"/>
      <c r="J1406" s="24"/>
      <c r="L1406" s="24"/>
      <c r="M1406" s="24"/>
      <c r="N1406" s="24"/>
      <c r="O1406" s="24"/>
      <c r="P1406" s="24"/>
    </row>
    <row r="1407" spans="1:16" ht="16.5" thickBot="1" x14ac:dyDescent="0.25">
      <c r="A1407" s="24"/>
      <c r="B1407" s="24"/>
      <c r="C1407" s="191"/>
      <c r="D1407" s="24"/>
      <c r="E1407" s="196"/>
      <c r="F1407" s="24"/>
      <c r="G1407" s="197"/>
      <c r="H1407" s="24"/>
      <c r="I1407" s="24"/>
      <c r="J1407" s="24"/>
      <c r="L1407" s="24"/>
      <c r="M1407" s="24"/>
      <c r="N1407" s="24"/>
      <c r="O1407" s="24"/>
      <c r="P1407" s="24"/>
    </row>
    <row r="1408" spans="1:16" ht="16.5" thickBot="1" x14ac:dyDescent="0.25">
      <c r="A1408" s="24"/>
      <c r="B1408" s="24"/>
      <c r="C1408" s="191"/>
      <c r="D1408" s="24"/>
      <c r="E1408" s="196"/>
      <c r="F1408" s="24"/>
      <c r="G1408" s="197"/>
      <c r="H1408" s="24"/>
      <c r="I1408" s="24"/>
      <c r="J1408" s="24"/>
      <c r="L1408" s="24"/>
      <c r="M1408" s="24"/>
      <c r="N1408" s="24"/>
      <c r="O1408" s="24"/>
      <c r="P1408" s="24"/>
    </row>
    <row r="1409" spans="1:16" ht="16.5" thickBot="1" x14ac:dyDescent="0.25">
      <c r="A1409" s="24"/>
      <c r="B1409" s="24"/>
      <c r="C1409" s="191"/>
      <c r="D1409" s="24"/>
      <c r="E1409" s="196"/>
      <c r="F1409" s="24"/>
      <c r="G1409" s="197"/>
      <c r="H1409" s="24"/>
      <c r="I1409" s="24"/>
      <c r="J1409" s="24"/>
      <c r="L1409" s="24"/>
      <c r="M1409" s="24"/>
      <c r="N1409" s="24"/>
      <c r="O1409" s="24"/>
      <c r="P1409" s="24"/>
    </row>
    <row r="1410" spans="1:16" ht="16.5" thickBot="1" x14ac:dyDescent="0.25">
      <c r="A1410" s="24"/>
      <c r="B1410" s="24"/>
      <c r="C1410" s="191"/>
      <c r="D1410" s="24"/>
      <c r="E1410" s="196"/>
      <c r="F1410" s="24"/>
      <c r="G1410" s="197"/>
      <c r="H1410" s="24"/>
      <c r="I1410" s="24"/>
      <c r="J1410" s="24"/>
      <c r="L1410" s="24"/>
      <c r="M1410" s="24"/>
      <c r="N1410" s="24"/>
      <c r="O1410" s="24"/>
      <c r="P1410" s="24"/>
    </row>
    <row r="1411" spans="1:16" ht="16.5" thickBot="1" x14ac:dyDescent="0.25">
      <c r="A1411" s="24"/>
      <c r="B1411" s="24"/>
      <c r="C1411" s="191"/>
      <c r="D1411" s="24"/>
      <c r="E1411" s="196"/>
      <c r="F1411" s="24"/>
      <c r="G1411" s="197"/>
      <c r="H1411" s="24"/>
      <c r="I1411" s="24"/>
      <c r="J1411" s="24"/>
      <c r="L1411" s="24"/>
      <c r="M1411" s="24"/>
      <c r="N1411" s="24"/>
      <c r="O1411" s="24"/>
      <c r="P1411" s="24"/>
    </row>
    <row r="1412" spans="1:16" ht="16.5" thickBot="1" x14ac:dyDescent="0.25">
      <c r="A1412" s="24"/>
      <c r="B1412" s="24"/>
      <c r="C1412" s="191"/>
      <c r="D1412" s="24"/>
      <c r="E1412" s="196"/>
      <c r="F1412" s="24"/>
      <c r="G1412" s="197"/>
      <c r="H1412" s="24"/>
      <c r="I1412" s="24"/>
      <c r="J1412" s="24"/>
      <c r="L1412" s="24"/>
      <c r="M1412" s="24"/>
      <c r="N1412" s="24"/>
      <c r="O1412" s="24"/>
      <c r="P1412" s="24"/>
    </row>
    <row r="1413" spans="1:16" ht="16.5" thickBot="1" x14ac:dyDescent="0.25">
      <c r="A1413" s="24"/>
      <c r="B1413" s="24"/>
      <c r="C1413" s="191"/>
      <c r="D1413" s="24"/>
      <c r="E1413" s="196"/>
      <c r="F1413" s="24"/>
      <c r="G1413" s="197"/>
      <c r="H1413" s="24"/>
      <c r="I1413" s="24"/>
      <c r="J1413" s="24"/>
      <c r="L1413" s="24"/>
      <c r="M1413" s="24"/>
      <c r="N1413" s="24"/>
      <c r="O1413" s="24"/>
      <c r="P1413" s="24"/>
    </row>
    <row r="1414" spans="1:16" ht="16.5" thickBot="1" x14ac:dyDescent="0.25">
      <c r="A1414" s="24"/>
      <c r="B1414" s="24"/>
      <c r="C1414" s="191"/>
      <c r="D1414" s="24"/>
      <c r="E1414" s="196"/>
      <c r="F1414" s="24"/>
      <c r="G1414" s="197"/>
      <c r="H1414" s="24"/>
      <c r="I1414" s="24"/>
      <c r="J1414" s="24"/>
      <c r="L1414" s="24"/>
      <c r="M1414" s="24"/>
      <c r="N1414" s="24"/>
      <c r="O1414" s="24"/>
      <c r="P1414" s="24"/>
    </row>
    <row r="1415" spans="1:16" ht="16.5" thickBot="1" x14ac:dyDescent="0.25">
      <c r="A1415" s="24"/>
      <c r="B1415" s="24"/>
      <c r="C1415" s="191"/>
      <c r="D1415" s="24"/>
      <c r="E1415" s="196"/>
      <c r="F1415" s="24"/>
      <c r="G1415" s="197"/>
      <c r="H1415" s="24"/>
      <c r="I1415" s="24"/>
      <c r="J1415" s="24"/>
      <c r="L1415" s="24"/>
      <c r="M1415" s="24"/>
      <c r="N1415" s="24"/>
      <c r="O1415" s="24"/>
      <c r="P1415" s="24"/>
    </row>
    <row r="1416" spans="1:16" ht="16.5" thickBot="1" x14ac:dyDescent="0.25">
      <c r="A1416" s="24"/>
      <c r="B1416" s="24"/>
      <c r="C1416" s="191"/>
      <c r="D1416" s="24"/>
      <c r="E1416" s="196"/>
      <c r="F1416" s="24"/>
      <c r="G1416" s="197"/>
      <c r="H1416" s="24"/>
      <c r="I1416" s="24"/>
      <c r="J1416" s="24"/>
      <c r="L1416" s="24"/>
      <c r="M1416" s="24"/>
      <c r="N1416" s="24"/>
      <c r="O1416" s="24"/>
      <c r="P1416" s="24"/>
    </row>
    <row r="1417" spans="1:16" ht="16.5" thickBot="1" x14ac:dyDescent="0.25">
      <c r="A1417" s="24"/>
      <c r="B1417" s="24"/>
      <c r="C1417" s="191"/>
      <c r="D1417" s="24"/>
      <c r="E1417" s="196"/>
      <c r="F1417" s="24"/>
      <c r="G1417" s="197"/>
      <c r="H1417" s="24"/>
      <c r="I1417" s="24"/>
      <c r="J1417" s="24"/>
      <c r="L1417" s="24"/>
      <c r="M1417" s="24"/>
      <c r="N1417" s="24"/>
      <c r="O1417" s="24"/>
      <c r="P1417" s="24"/>
    </row>
    <row r="1418" spans="1:16" ht="16.5" thickBot="1" x14ac:dyDescent="0.25">
      <c r="A1418" s="24"/>
      <c r="B1418" s="24"/>
      <c r="C1418" s="191"/>
      <c r="D1418" s="24"/>
      <c r="E1418" s="196"/>
      <c r="F1418" s="24"/>
      <c r="G1418" s="197"/>
      <c r="H1418" s="24"/>
      <c r="I1418" s="24"/>
      <c r="J1418" s="24"/>
      <c r="L1418" s="24"/>
      <c r="M1418" s="24"/>
      <c r="N1418" s="24"/>
      <c r="O1418" s="24"/>
      <c r="P1418" s="24"/>
    </row>
    <row r="1419" spans="1:16" ht="16.5" thickBot="1" x14ac:dyDescent="0.25">
      <c r="A1419" s="24"/>
      <c r="B1419" s="24"/>
      <c r="C1419" s="191"/>
      <c r="D1419" s="24"/>
      <c r="E1419" s="196"/>
      <c r="F1419" s="24"/>
      <c r="G1419" s="197"/>
      <c r="H1419" s="24"/>
      <c r="I1419" s="24"/>
      <c r="J1419" s="24"/>
      <c r="L1419" s="24"/>
      <c r="M1419" s="24"/>
      <c r="N1419" s="24"/>
      <c r="O1419" s="24"/>
      <c r="P1419" s="24"/>
    </row>
    <row r="1420" spans="1:16" ht="16.5" thickBot="1" x14ac:dyDescent="0.25">
      <c r="A1420" s="24"/>
      <c r="B1420" s="24"/>
      <c r="C1420" s="191"/>
      <c r="D1420" s="24"/>
      <c r="E1420" s="196"/>
      <c r="F1420" s="24"/>
      <c r="G1420" s="197"/>
      <c r="H1420" s="24"/>
      <c r="I1420" s="24"/>
      <c r="J1420" s="24"/>
      <c r="L1420" s="24"/>
      <c r="M1420" s="24"/>
      <c r="N1420" s="24"/>
      <c r="O1420" s="24"/>
      <c r="P1420" s="24"/>
    </row>
    <row r="1421" spans="1:16" ht="16.5" thickBot="1" x14ac:dyDescent="0.25">
      <c r="A1421" s="24"/>
      <c r="B1421" s="24"/>
      <c r="C1421" s="191"/>
      <c r="D1421" s="24"/>
      <c r="E1421" s="196"/>
      <c r="F1421" s="24"/>
      <c r="G1421" s="197"/>
      <c r="H1421" s="24"/>
      <c r="I1421" s="24"/>
      <c r="J1421" s="24"/>
      <c r="L1421" s="24"/>
      <c r="M1421" s="24"/>
      <c r="N1421" s="24"/>
      <c r="O1421" s="24"/>
      <c r="P1421" s="24"/>
    </row>
    <row r="1422" spans="1:16" ht="16.5" thickBot="1" x14ac:dyDescent="0.25">
      <c r="A1422" s="24"/>
      <c r="B1422" s="24"/>
      <c r="C1422" s="191"/>
      <c r="D1422" s="24"/>
      <c r="E1422" s="196"/>
      <c r="F1422" s="24"/>
      <c r="G1422" s="197"/>
      <c r="H1422" s="24"/>
      <c r="I1422" s="24"/>
      <c r="J1422" s="24"/>
      <c r="L1422" s="24"/>
      <c r="M1422" s="24"/>
      <c r="N1422" s="24"/>
      <c r="O1422" s="24"/>
      <c r="P1422" s="24"/>
    </row>
    <row r="1423" spans="1:16" ht="16.5" thickBot="1" x14ac:dyDescent="0.25">
      <c r="A1423" s="24"/>
      <c r="B1423" s="24"/>
      <c r="C1423" s="191"/>
      <c r="D1423" s="24"/>
      <c r="E1423" s="196"/>
      <c r="F1423" s="24"/>
      <c r="G1423" s="197"/>
      <c r="H1423" s="24"/>
      <c r="I1423" s="24"/>
      <c r="J1423" s="24"/>
      <c r="L1423" s="24"/>
      <c r="M1423" s="24"/>
      <c r="N1423" s="24"/>
      <c r="O1423" s="24"/>
      <c r="P1423" s="24"/>
    </row>
    <row r="1424" spans="1:16" ht="16.5" thickBot="1" x14ac:dyDescent="0.25">
      <c r="A1424" s="24"/>
      <c r="B1424" s="24"/>
      <c r="C1424" s="191"/>
      <c r="D1424" s="24"/>
      <c r="E1424" s="196"/>
      <c r="F1424" s="24"/>
      <c r="G1424" s="197"/>
      <c r="H1424" s="24"/>
      <c r="I1424" s="24"/>
      <c r="J1424" s="24"/>
      <c r="L1424" s="24"/>
      <c r="M1424" s="24"/>
      <c r="N1424" s="24"/>
      <c r="O1424" s="24"/>
      <c r="P1424" s="24"/>
    </row>
    <row r="1425" spans="1:16" ht="16.5" thickBot="1" x14ac:dyDescent="0.25">
      <c r="A1425" s="24"/>
      <c r="B1425" s="24"/>
      <c r="C1425" s="191"/>
      <c r="D1425" s="24"/>
      <c r="E1425" s="196"/>
      <c r="F1425" s="24"/>
      <c r="G1425" s="197"/>
      <c r="H1425" s="24"/>
      <c r="I1425" s="24"/>
      <c r="J1425" s="24"/>
      <c r="L1425" s="24"/>
      <c r="M1425" s="24"/>
      <c r="N1425" s="24"/>
      <c r="O1425" s="24"/>
      <c r="P1425" s="24"/>
    </row>
    <row r="1426" spans="1:16" ht="16.5" thickBot="1" x14ac:dyDescent="0.25">
      <c r="A1426" s="24"/>
      <c r="B1426" s="24"/>
      <c r="C1426" s="191"/>
      <c r="D1426" s="24"/>
      <c r="E1426" s="196"/>
      <c r="F1426" s="24"/>
      <c r="G1426" s="197"/>
      <c r="H1426" s="24"/>
      <c r="I1426" s="24"/>
      <c r="J1426" s="24"/>
      <c r="L1426" s="24"/>
      <c r="M1426" s="24"/>
      <c r="N1426" s="24"/>
      <c r="O1426" s="24"/>
      <c r="P1426" s="24"/>
    </row>
    <row r="1427" spans="1:16" ht="16.5" thickBot="1" x14ac:dyDescent="0.25">
      <c r="A1427" s="24"/>
      <c r="B1427" s="24"/>
      <c r="C1427" s="191"/>
      <c r="D1427" s="24"/>
      <c r="E1427" s="196"/>
      <c r="F1427" s="24"/>
      <c r="G1427" s="197"/>
      <c r="H1427" s="24"/>
      <c r="I1427" s="24"/>
      <c r="J1427" s="24"/>
      <c r="L1427" s="24"/>
      <c r="M1427" s="24"/>
      <c r="N1427" s="24"/>
      <c r="O1427" s="24"/>
      <c r="P1427" s="24"/>
    </row>
    <row r="1428" spans="1:16" ht="16.5" thickBot="1" x14ac:dyDescent="0.25">
      <c r="A1428" s="24"/>
      <c r="B1428" s="24"/>
      <c r="C1428" s="191"/>
      <c r="D1428" s="24"/>
      <c r="E1428" s="196"/>
      <c r="F1428" s="24"/>
      <c r="G1428" s="197"/>
      <c r="H1428" s="24"/>
      <c r="I1428" s="24"/>
      <c r="J1428" s="24"/>
      <c r="L1428" s="24"/>
      <c r="M1428" s="24"/>
      <c r="N1428" s="24"/>
      <c r="O1428" s="24"/>
      <c r="P1428" s="24"/>
    </row>
    <row r="1429" spans="1:16" ht="16.5" thickBot="1" x14ac:dyDescent="0.25">
      <c r="A1429" s="24"/>
      <c r="B1429" s="24"/>
      <c r="C1429" s="191"/>
      <c r="D1429" s="24"/>
      <c r="E1429" s="196"/>
      <c r="F1429" s="24"/>
      <c r="G1429" s="197"/>
      <c r="H1429" s="24"/>
      <c r="I1429" s="24"/>
      <c r="J1429" s="24"/>
      <c r="L1429" s="24"/>
      <c r="M1429" s="24"/>
      <c r="N1429" s="24"/>
      <c r="O1429" s="24"/>
      <c r="P1429" s="24"/>
    </row>
    <row r="1430" spans="1:16" ht="16.5" thickBot="1" x14ac:dyDescent="0.25">
      <c r="A1430" s="24"/>
      <c r="B1430" s="24"/>
      <c r="C1430" s="191"/>
      <c r="D1430" s="24"/>
      <c r="E1430" s="196"/>
      <c r="F1430" s="24"/>
      <c r="G1430" s="197"/>
      <c r="H1430" s="24"/>
      <c r="I1430" s="24"/>
      <c r="J1430" s="24"/>
      <c r="L1430" s="24"/>
      <c r="M1430" s="24"/>
      <c r="N1430" s="24"/>
      <c r="O1430" s="24"/>
      <c r="P1430" s="24"/>
    </row>
    <row r="1431" spans="1:16" ht="16.5" thickBot="1" x14ac:dyDescent="0.25">
      <c r="A1431" s="24"/>
      <c r="B1431" s="24"/>
      <c r="C1431" s="191"/>
      <c r="D1431" s="24"/>
      <c r="E1431" s="196"/>
      <c r="F1431" s="24"/>
      <c r="G1431" s="197"/>
      <c r="H1431" s="24"/>
      <c r="I1431" s="24"/>
      <c r="J1431" s="24"/>
      <c r="L1431" s="24"/>
      <c r="M1431" s="24"/>
      <c r="N1431" s="24"/>
      <c r="O1431" s="24"/>
      <c r="P1431" s="24"/>
    </row>
    <row r="1432" spans="1:16" ht="16.5" thickBot="1" x14ac:dyDescent="0.25">
      <c r="A1432" s="24"/>
      <c r="B1432" s="24"/>
      <c r="C1432" s="191"/>
      <c r="D1432" s="24"/>
      <c r="E1432" s="196"/>
      <c r="F1432" s="24"/>
      <c r="G1432" s="197"/>
      <c r="H1432" s="24"/>
      <c r="I1432" s="24"/>
      <c r="J1432" s="24"/>
      <c r="L1432" s="24"/>
      <c r="M1432" s="24"/>
      <c r="N1432" s="24"/>
      <c r="O1432" s="24"/>
      <c r="P1432" s="24"/>
    </row>
    <row r="1433" spans="1:16" ht="16.5" thickBot="1" x14ac:dyDescent="0.25">
      <c r="A1433" s="24"/>
      <c r="B1433" s="24"/>
      <c r="C1433" s="191"/>
      <c r="D1433" s="24"/>
      <c r="E1433" s="196"/>
      <c r="F1433" s="24"/>
      <c r="G1433" s="197"/>
      <c r="H1433" s="24"/>
      <c r="I1433" s="24"/>
      <c r="J1433" s="24"/>
      <c r="L1433" s="24"/>
      <c r="M1433" s="24"/>
      <c r="N1433" s="24"/>
      <c r="O1433" s="24"/>
      <c r="P1433" s="24"/>
    </row>
    <row r="1434" spans="1:16" ht="16.5" thickBot="1" x14ac:dyDescent="0.25">
      <c r="A1434" s="24"/>
      <c r="B1434" s="24"/>
      <c r="C1434" s="191"/>
      <c r="D1434" s="24"/>
      <c r="E1434" s="196"/>
      <c r="F1434" s="24"/>
      <c r="G1434" s="197"/>
      <c r="H1434" s="24"/>
      <c r="I1434" s="24"/>
      <c r="J1434" s="24"/>
      <c r="L1434" s="24"/>
      <c r="M1434" s="24"/>
      <c r="N1434" s="24"/>
      <c r="O1434" s="24"/>
      <c r="P1434" s="24"/>
    </row>
    <row r="1435" spans="1:16" ht="16.5" thickBot="1" x14ac:dyDescent="0.25">
      <c r="A1435" s="24"/>
      <c r="B1435" s="24"/>
      <c r="C1435" s="191"/>
      <c r="D1435" s="24"/>
      <c r="E1435" s="196"/>
      <c r="F1435" s="24"/>
      <c r="G1435" s="197"/>
      <c r="H1435" s="24"/>
      <c r="I1435" s="24"/>
      <c r="J1435" s="24"/>
      <c r="L1435" s="24"/>
      <c r="M1435" s="24"/>
      <c r="N1435" s="24"/>
      <c r="O1435" s="24"/>
      <c r="P1435" s="24"/>
    </row>
    <row r="1436" spans="1:16" ht="16.5" thickBot="1" x14ac:dyDescent="0.25">
      <c r="A1436" s="24"/>
      <c r="B1436" s="24"/>
      <c r="C1436" s="191"/>
      <c r="D1436" s="24"/>
      <c r="E1436" s="196"/>
      <c r="F1436" s="24"/>
      <c r="G1436" s="197"/>
      <c r="H1436" s="24"/>
      <c r="I1436" s="24"/>
      <c r="J1436" s="24"/>
      <c r="L1436" s="24"/>
      <c r="M1436" s="24"/>
      <c r="N1436" s="24"/>
      <c r="O1436" s="24"/>
      <c r="P1436" s="24"/>
    </row>
    <row r="1437" spans="1:16" ht="16.5" thickBot="1" x14ac:dyDescent="0.25">
      <c r="A1437" s="24"/>
      <c r="B1437" s="24"/>
      <c r="C1437" s="191"/>
      <c r="D1437" s="24"/>
      <c r="E1437" s="196"/>
      <c r="F1437" s="24"/>
      <c r="G1437" s="197"/>
      <c r="H1437" s="24"/>
      <c r="I1437" s="24"/>
      <c r="J1437" s="24"/>
      <c r="L1437" s="24"/>
      <c r="M1437" s="24"/>
      <c r="N1437" s="24"/>
      <c r="O1437" s="24"/>
      <c r="P1437" s="24"/>
    </row>
    <row r="1438" spans="1:16" ht="16.5" thickBot="1" x14ac:dyDescent="0.25">
      <c r="A1438" s="24"/>
      <c r="B1438" s="24"/>
      <c r="C1438" s="191"/>
      <c r="D1438" s="24"/>
      <c r="E1438" s="196"/>
      <c r="F1438" s="24"/>
      <c r="G1438" s="197"/>
      <c r="H1438" s="24"/>
      <c r="I1438" s="24"/>
      <c r="J1438" s="24"/>
      <c r="L1438" s="24"/>
      <c r="M1438" s="24"/>
      <c r="N1438" s="24"/>
      <c r="O1438" s="24"/>
      <c r="P1438" s="24"/>
    </row>
    <row r="1439" spans="1:16" ht="16.5" thickBot="1" x14ac:dyDescent="0.25">
      <c r="A1439" s="24"/>
      <c r="B1439" s="24"/>
      <c r="C1439" s="191"/>
      <c r="D1439" s="24"/>
      <c r="E1439" s="196"/>
      <c r="F1439" s="24"/>
      <c r="G1439" s="197"/>
      <c r="H1439" s="24"/>
      <c r="I1439" s="24"/>
      <c r="J1439" s="24"/>
      <c r="L1439" s="24"/>
      <c r="M1439" s="24"/>
      <c r="N1439" s="24"/>
      <c r="O1439" s="24"/>
      <c r="P1439" s="24"/>
    </row>
    <row r="1440" spans="1:16" ht="16.5" thickBot="1" x14ac:dyDescent="0.25">
      <c r="A1440" s="24"/>
      <c r="B1440" s="24"/>
      <c r="C1440" s="191"/>
      <c r="D1440" s="24"/>
      <c r="E1440" s="196"/>
      <c r="F1440" s="24"/>
      <c r="G1440" s="197"/>
      <c r="H1440" s="24"/>
      <c r="I1440" s="24"/>
      <c r="J1440" s="24"/>
      <c r="L1440" s="24"/>
      <c r="M1440" s="24"/>
      <c r="N1440" s="24"/>
      <c r="O1440" s="24"/>
      <c r="P1440" s="24"/>
    </row>
    <row r="1441" spans="1:16" ht="16.5" thickBot="1" x14ac:dyDescent="0.25">
      <c r="A1441" s="24"/>
      <c r="B1441" s="24"/>
      <c r="C1441" s="191"/>
      <c r="D1441" s="24"/>
      <c r="E1441" s="196"/>
      <c r="F1441" s="24"/>
      <c r="G1441" s="197"/>
      <c r="H1441" s="24"/>
      <c r="I1441" s="24"/>
      <c r="J1441" s="24"/>
      <c r="L1441" s="24"/>
      <c r="M1441" s="24"/>
      <c r="N1441" s="24"/>
      <c r="O1441" s="24"/>
      <c r="P1441" s="24"/>
    </row>
    <row r="1442" spans="1:16" ht="16.5" thickBot="1" x14ac:dyDescent="0.25">
      <c r="A1442" s="24"/>
      <c r="B1442" s="24"/>
      <c r="C1442" s="191"/>
      <c r="D1442" s="24"/>
      <c r="E1442" s="196"/>
      <c r="F1442" s="24"/>
      <c r="G1442" s="197"/>
      <c r="H1442" s="24"/>
      <c r="I1442" s="24"/>
      <c r="J1442" s="24"/>
      <c r="L1442" s="24"/>
      <c r="M1442" s="24"/>
      <c r="N1442" s="24"/>
      <c r="O1442" s="24"/>
      <c r="P1442" s="24"/>
    </row>
    <row r="1443" spans="1:16" ht="16.5" thickBot="1" x14ac:dyDescent="0.25">
      <c r="A1443" s="24"/>
      <c r="B1443" s="24"/>
      <c r="C1443" s="191"/>
      <c r="D1443" s="24"/>
      <c r="E1443" s="196"/>
      <c r="F1443" s="24"/>
      <c r="G1443" s="197"/>
      <c r="H1443" s="24"/>
      <c r="I1443" s="24"/>
      <c r="J1443" s="24"/>
      <c r="L1443" s="24"/>
      <c r="M1443" s="24"/>
      <c r="N1443" s="24"/>
      <c r="O1443" s="24"/>
      <c r="P1443" s="24"/>
    </row>
    <row r="1444" spans="1:16" ht="16.5" thickBot="1" x14ac:dyDescent="0.25">
      <c r="A1444" s="24"/>
      <c r="B1444" s="24"/>
      <c r="C1444" s="191"/>
      <c r="D1444" s="24"/>
      <c r="E1444" s="196"/>
      <c r="F1444" s="24"/>
      <c r="G1444" s="197"/>
      <c r="H1444" s="24"/>
      <c r="I1444" s="24"/>
      <c r="J1444" s="24"/>
      <c r="L1444" s="24"/>
      <c r="M1444" s="24"/>
      <c r="N1444" s="24"/>
      <c r="O1444" s="24"/>
      <c r="P1444" s="24"/>
    </row>
    <row r="1445" spans="1:16" ht="16.5" thickBot="1" x14ac:dyDescent="0.25">
      <c r="A1445" s="24"/>
      <c r="B1445" s="24"/>
      <c r="C1445" s="191"/>
      <c r="D1445" s="24"/>
      <c r="E1445" s="196"/>
      <c r="F1445" s="24"/>
      <c r="G1445" s="197"/>
      <c r="H1445" s="24"/>
      <c r="I1445" s="24"/>
      <c r="J1445" s="24"/>
      <c r="L1445" s="24"/>
      <c r="M1445" s="24"/>
      <c r="N1445" s="24"/>
      <c r="O1445" s="24"/>
      <c r="P1445" s="24"/>
    </row>
    <row r="1446" spans="1:16" ht="16.5" thickBot="1" x14ac:dyDescent="0.25">
      <c r="A1446" s="24"/>
      <c r="B1446" s="24"/>
      <c r="C1446" s="191"/>
      <c r="D1446" s="24"/>
      <c r="E1446" s="196"/>
      <c r="F1446" s="24"/>
      <c r="G1446" s="197"/>
      <c r="H1446" s="24"/>
      <c r="I1446" s="24"/>
      <c r="J1446" s="24"/>
      <c r="L1446" s="24"/>
      <c r="M1446" s="24"/>
      <c r="N1446" s="24"/>
      <c r="O1446" s="24"/>
      <c r="P1446" s="24"/>
    </row>
    <row r="1447" spans="1:16" ht="16.5" thickBot="1" x14ac:dyDescent="0.25">
      <c r="A1447" s="24"/>
      <c r="B1447" s="24"/>
      <c r="C1447" s="191"/>
      <c r="D1447" s="24"/>
      <c r="E1447" s="196"/>
      <c r="F1447" s="24"/>
      <c r="G1447" s="197"/>
      <c r="H1447" s="24"/>
      <c r="I1447" s="24"/>
      <c r="J1447" s="24"/>
      <c r="L1447" s="24"/>
      <c r="M1447" s="24"/>
      <c r="N1447" s="24"/>
      <c r="O1447" s="24"/>
      <c r="P1447" s="24"/>
    </row>
    <row r="1448" spans="1:16" ht="16.5" thickBot="1" x14ac:dyDescent="0.25">
      <c r="A1448" s="24"/>
      <c r="B1448" s="24"/>
      <c r="C1448" s="191"/>
      <c r="D1448" s="24"/>
      <c r="E1448" s="196"/>
      <c r="F1448" s="24"/>
      <c r="G1448" s="197"/>
      <c r="H1448" s="24"/>
      <c r="I1448" s="24"/>
      <c r="J1448" s="24"/>
      <c r="L1448" s="24"/>
      <c r="M1448" s="24"/>
      <c r="N1448" s="24"/>
      <c r="O1448" s="24"/>
      <c r="P1448" s="24"/>
    </row>
    <row r="1449" spans="1:16" ht="16.5" thickBot="1" x14ac:dyDescent="0.25">
      <c r="A1449" s="24"/>
      <c r="B1449" s="24"/>
      <c r="C1449" s="191"/>
      <c r="D1449" s="24"/>
      <c r="E1449" s="196"/>
      <c r="F1449" s="24"/>
      <c r="G1449" s="197"/>
      <c r="H1449" s="24"/>
      <c r="I1449" s="24"/>
      <c r="J1449" s="24"/>
      <c r="L1449" s="24"/>
      <c r="M1449" s="24"/>
      <c r="N1449" s="24"/>
      <c r="O1449" s="24"/>
      <c r="P1449" s="24"/>
    </row>
    <row r="1450" spans="1:16" ht="16.5" thickBot="1" x14ac:dyDescent="0.25">
      <c r="A1450" s="24"/>
      <c r="B1450" s="24"/>
      <c r="C1450" s="191"/>
      <c r="D1450" s="24"/>
      <c r="E1450" s="196"/>
      <c r="F1450" s="24"/>
      <c r="G1450" s="197"/>
      <c r="H1450" s="24"/>
      <c r="I1450" s="24"/>
      <c r="J1450" s="24"/>
      <c r="L1450" s="24"/>
      <c r="M1450" s="24"/>
      <c r="N1450" s="24"/>
      <c r="O1450" s="24"/>
      <c r="P1450" s="24"/>
    </row>
    <row r="1451" spans="1:16" ht="16.5" thickBot="1" x14ac:dyDescent="0.25">
      <c r="A1451" s="24"/>
      <c r="B1451" s="24"/>
      <c r="C1451" s="191"/>
      <c r="D1451" s="24"/>
      <c r="E1451" s="196"/>
      <c r="F1451" s="24"/>
      <c r="G1451" s="197"/>
      <c r="H1451" s="24"/>
      <c r="I1451" s="24"/>
      <c r="J1451" s="24"/>
      <c r="L1451" s="24"/>
      <c r="M1451" s="24"/>
      <c r="N1451" s="24"/>
      <c r="O1451" s="24"/>
      <c r="P1451" s="24"/>
    </row>
    <row r="1452" spans="1:16" ht="16.5" thickBot="1" x14ac:dyDescent="0.25">
      <c r="A1452" s="24"/>
      <c r="B1452" s="24"/>
      <c r="C1452" s="191"/>
      <c r="D1452" s="24"/>
      <c r="E1452" s="196"/>
      <c r="F1452" s="24"/>
      <c r="G1452" s="197"/>
      <c r="H1452" s="24"/>
      <c r="I1452" s="24"/>
      <c r="J1452" s="24"/>
      <c r="L1452" s="24"/>
      <c r="M1452" s="24"/>
      <c r="N1452" s="24"/>
      <c r="O1452" s="24"/>
      <c r="P1452" s="24"/>
    </row>
    <row r="1453" spans="1:16" ht="16.5" thickBot="1" x14ac:dyDescent="0.25">
      <c r="A1453" s="24"/>
      <c r="B1453" s="24"/>
      <c r="C1453" s="191"/>
      <c r="D1453" s="24"/>
      <c r="E1453" s="196"/>
      <c r="F1453" s="24"/>
      <c r="G1453" s="197"/>
      <c r="H1453" s="24"/>
      <c r="I1453" s="24"/>
      <c r="J1453" s="24"/>
      <c r="L1453" s="24"/>
      <c r="M1453" s="24"/>
      <c r="N1453" s="24"/>
      <c r="O1453" s="24"/>
      <c r="P1453" s="24"/>
    </row>
    <row r="1454" spans="1:16" ht="16.5" thickBot="1" x14ac:dyDescent="0.25">
      <c r="A1454" s="24"/>
      <c r="B1454" s="24"/>
      <c r="C1454" s="191"/>
      <c r="D1454" s="24"/>
      <c r="E1454" s="196"/>
      <c r="F1454" s="24"/>
      <c r="G1454" s="197"/>
      <c r="H1454" s="24"/>
      <c r="I1454" s="24"/>
      <c r="J1454" s="24"/>
      <c r="L1454" s="24"/>
      <c r="M1454" s="24"/>
      <c r="N1454" s="24"/>
      <c r="O1454" s="24"/>
      <c r="P1454" s="24"/>
    </row>
    <row r="1455" spans="1:16" ht="16.5" thickBot="1" x14ac:dyDescent="0.25">
      <c r="A1455" s="24"/>
      <c r="B1455" s="24"/>
      <c r="C1455" s="191"/>
      <c r="D1455" s="24"/>
      <c r="E1455" s="196"/>
      <c r="F1455" s="24"/>
      <c r="G1455" s="197"/>
      <c r="H1455" s="24"/>
      <c r="I1455" s="24"/>
      <c r="J1455" s="24"/>
      <c r="L1455" s="24"/>
      <c r="M1455" s="24"/>
      <c r="N1455" s="24"/>
      <c r="O1455" s="24"/>
      <c r="P1455" s="24"/>
    </row>
    <row r="1456" spans="1:16" ht="16.5" thickBot="1" x14ac:dyDescent="0.25">
      <c r="A1456" s="24"/>
      <c r="B1456" s="24"/>
      <c r="C1456" s="191"/>
      <c r="D1456" s="24"/>
      <c r="E1456" s="196"/>
      <c r="F1456" s="24"/>
      <c r="G1456" s="197"/>
      <c r="H1456" s="24"/>
      <c r="I1456" s="24"/>
      <c r="J1456" s="24"/>
      <c r="L1456" s="24"/>
      <c r="M1456" s="24"/>
      <c r="N1456" s="24"/>
      <c r="O1456" s="24"/>
      <c r="P1456" s="24"/>
    </row>
    <row r="1457" spans="1:16" ht="16.5" thickBot="1" x14ac:dyDescent="0.25">
      <c r="A1457" s="24"/>
      <c r="B1457" s="24"/>
      <c r="C1457" s="191"/>
      <c r="D1457" s="24"/>
      <c r="E1457" s="196"/>
      <c r="F1457" s="24"/>
      <c r="G1457" s="197"/>
      <c r="H1457" s="24"/>
      <c r="I1457" s="24"/>
      <c r="J1457" s="24"/>
      <c r="L1457" s="24"/>
      <c r="M1457" s="24"/>
      <c r="N1457" s="24"/>
      <c r="O1457" s="24"/>
      <c r="P1457" s="24"/>
    </row>
    <row r="1458" spans="1:16" ht="16.5" thickBot="1" x14ac:dyDescent="0.25">
      <c r="A1458" s="24"/>
      <c r="B1458" s="24"/>
      <c r="C1458" s="191"/>
      <c r="D1458" s="24"/>
      <c r="E1458" s="196"/>
      <c r="F1458" s="24"/>
      <c r="G1458" s="197"/>
      <c r="H1458" s="24"/>
      <c r="I1458" s="24"/>
      <c r="J1458" s="24"/>
      <c r="L1458" s="24"/>
      <c r="M1458" s="24"/>
      <c r="N1458" s="24"/>
      <c r="O1458" s="24"/>
      <c r="P1458" s="24"/>
    </row>
    <row r="1459" spans="1:16" ht="16.5" thickBot="1" x14ac:dyDescent="0.25">
      <c r="A1459" s="24"/>
      <c r="B1459" s="24"/>
      <c r="C1459" s="191"/>
      <c r="D1459" s="24"/>
      <c r="E1459" s="196"/>
      <c r="F1459" s="24"/>
      <c r="G1459" s="197"/>
      <c r="H1459" s="24"/>
      <c r="I1459" s="24"/>
      <c r="J1459" s="24"/>
      <c r="L1459" s="24"/>
      <c r="M1459" s="24"/>
      <c r="N1459" s="24"/>
      <c r="O1459" s="24"/>
      <c r="P1459" s="24"/>
    </row>
    <row r="1460" spans="1:16" ht="16.5" thickBot="1" x14ac:dyDescent="0.25">
      <c r="A1460" s="24"/>
      <c r="B1460" s="24"/>
      <c r="C1460" s="191"/>
      <c r="D1460" s="24"/>
      <c r="E1460" s="196"/>
      <c r="F1460" s="24"/>
      <c r="G1460" s="197"/>
      <c r="H1460" s="24"/>
      <c r="I1460" s="24"/>
      <c r="J1460" s="24"/>
      <c r="L1460" s="24"/>
      <c r="M1460" s="24"/>
      <c r="N1460" s="24"/>
      <c r="O1460" s="24"/>
      <c r="P1460" s="24"/>
    </row>
    <row r="1461" spans="1:16" ht="16.5" thickBot="1" x14ac:dyDescent="0.25">
      <c r="A1461" s="24"/>
      <c r="B1461" s="24"/>
      <c r="C1461" s="191"/>
      <c r="D1461" s="24"/>
      <c r="E1461" s="196"/>
      <c r="F1461" s="24"/>
      <c r="G1461" s="197"/>
      <c r="H1461" s="24"/>
      <c r="I1461" s="24"/>
      <c r="J1461" s="24"/>
      <c r="L1461" s="24"/>
      <c r="M1461" s="24"/>
      <c r="N1461" s="24"/>
      <c r="O1461" s="24"/>
      <c r="P1461" s="24"/>
    </row>
    <row r="1462" spans="1:16" ht="16.5" thickBot="1" x14ac:dyDescent="0.25">
      <c r="A1462" s="24"/>
      <c r="B1462" s="24"/>
      <c r="C1462" s="191"/>
      <c r="D1462" s="24"/>
      <c r="E1462" s="196"/>
      <c r="F1462" s="24"/>
      <c r="G1462" s="197"/>
      <c r="H1462" s="24"/>
      <c r="I1462" s="24"/>
      <c r="J1462" s="24"/>
      <c r="L1462" s="24"/>
      <c r="M1462" s="24"/>
      <c r="N1462" s="24"/>
      <c r="O1462" s="24"/>
      <c r="P1462" s="24"/>
    </row>
    <row r="1463" spans="1:16" ht="16.5" thickBot="1" x14ac:dyDescent="0.25">
      <c r="A1463" s="24"/>
      <c r="B1463" s="24"/>
      <c r="C1463" s="191"/>
      <c r="D1463" s="24"/>
      <c r="E1463" s="196"/>
      <c r="F1463" s="24"/>
      <c r="G1463" s="197"/>
      <c r="H1463" s="24"/>
      <c r="I1463" s="24"/>
      <c r="J1463" s="24"/>
      <c r="L1463" s="24"/>
      <c r="M1463" s="24"/>
      <c r="N1463" s="24"/>
      <c r="O1463" s="24"/>
      <c r="P1463" s="24"/>
    </row>
    <row r="1464" spans="1:16" ht="16.5" thickBot="1" x14ac:dyDescent="0.25">
      <c r="A1464" s="24"/>
      <c r="B1464" s="24"/>
      <c r="C1464" s="191"/>
      <c r="D1464" s="24"/>
      <c r="E1464" s="196"/>
      <c r="F1464" s="24"/>
      <c r="G1464" s="197"/>
      <c r="H1464" s="24"/>
      <c r="I1464" s="24"/>
      <c r="J1464" s="24"/>
      <c r="L1464" s="24"/>
      <c r="M1464" s="24"/>
      <c r="N1464" s="24"/>
      <c r="O1464" s="24"/>
      <c r="P1464" s="24"/>
    </row>
    <row r="1465" spans="1:16" ht="16.5" thickBot="1" x14ac:dyDescent="0.25">
      <c r="A1465" s="24"/>
      <c r="B1465" s="24"/>
      <c r="C1465" s="191"/>
      <c r="D1465" s="24"/>
      <c r="E1465" s="196"/>
      <c r="F1465" s="24"/>
      <c r="G1465" s="197"/>
      <c r="H1465" s="24"/>
      <c r="I1465" s="24"/>
      <c r="J1465" s="24"/>
      <c r="L1465" s="24"/>
      <c r="M1465" s="24"/>
      <c r="N1465" s="24"/>
      <c r="O1465" s="24"/>
      <c r="P1465" s="24"/>
    </row>
    <row r="1466" spans="1:16" ht="16.5" thickBot="1" x14ac:dyDescent="0.25">
      <c r="A1466" s="24"/>
      <c r="B1466" s="24"/>
      <c r="C1466" s="191"/>
      <c r="D1466" s="24"/>
      <c r="E1466" s="196"/>
      <c r="F1466" s="24"/>
      <c r="G1466" s="197"/>
      <c r="H1466" s="24"/>
      <c r="I1466" s="24"/>
      <c r="J1466" s="24"/>
      <c r="L1466" s="24"/>
      <c r="M1466" s="24"/>
      <c r="N1466" s="24"/>
      <c r="O1466" s="24"/>
      <c r="P1466" s="24"/>
    </row>
    <row r="1467" spans="1:16" ht="16.5" thickBot="1" x14ac:dyDescent="0.25">
      <c r="A1467" s="24"/>
      <c r="B1467" s="24"/>
      <c r="C1467" s="191"/>
      <c r="D1467" s="24"/>
      <c r="E1467" s="196"/>
      <c r="F1467" s="24"/>
      <c r="G1467" s="197"/>
      <c r="H1467" s="24"/>
      <c r="I1467" s="24"/>
      <c r="J1467" s="24"/>
      <c r="L1467" s="24"/>
      <c r="M1467" s="24"/>
      <c r="N1467" s="24"/>
      <c r="O1467" s="24"/>
      <c r="P1467" s="24"/>
    </row>
    <row r="1468" spans="1:16" ht="16.5" thickBot="1" x14ac:dyDescent="0.25">
      <c r="A1468" s="24"/>
      <c r="B1468" s="24"/>
      <c r="C1468" s="191"/>
      <c r="D1468" s="24"/>
      <c r="E1468" s="196"/>
      <c r="F1468" s="24"/>
      <c r="G1468" s="197"/>
      <c r="H1468" s="24"/>
      <c r="I1468" s="24"/>
      <c r="J1468" s="24"/>
      <c r="L1468" s="24"/>
      <c r="M1468" s="24"/>
      <c r="N1468" s="24"/>
      <c r="O1468" s="24"/>
      <c r="P1468" s="24"/>
    </row>
    <row r="1469" spans="1:16" ht="16.5" thickBot="1" x14ac:dyDescent="0.25">
      <c r="A1469" s="24"/>
      <c r="B1469" s="24"/>
      <c r="C1469" s="191"/>
      <c r="D1469" s="24"/>
      <c r="E1469" s="196"/>
      <c r="F1469" s="24"/>
      <c r="G1469" s="197"/>
      <c r="H1469" s="24"/>
      <c r="I1469" s="24"/>
      <c r="J1469" s="24"/>
      <c r="L1469" s="24"/>
      <c r="M1469" s="24"/>
      <c r="N1469" s="24"/>
      <c r="O1469" s="24"/>
      <c r="P1469" s="24"/>
    </row>
    <row r="1470" spans="1:16" ht="16.5" thickBot="1" x14ac:dyDescent="0.25">
      <c r="A1470" s="24"/>
      <c r="B1470" s="24"/>
      <c r="C1470" s="191"/>
      <c r="D1470" s="24"/>
      <c r="E1470" s="196"/>
      <c r="F1470" s="24"/>
      <c r="G1470" s="197"/>
      <c r="H1470" s="24"/>
      <c r="I1470" s="24"/>
      <c r="J1470" s="24"/>
      <c r="L1470" s="24"/>
      <c r="M1470" s="24"/>
      <c r="N1470" s="24"/>
      <c r="O1470" s="24"/>
      <c r="P1470" s="24"/>
    </row>
    <row r="1471" spans="1:16" ht="16.5" thickBot="1" x14ac:dyDescent="0.25">
      <c r="A1471" s="24"/>
      <c r="B1471" s="24"/>
      <c r="C1471" s="191"/>
      <c r="D1471" s="24"/>
      <c r="E1471" s="196"/>
      <c r="F1471" s="24"/>
      <c r="G1471" s="197"/>
      <c r="H1471" s="24"/>
      <c r="I1471" s="24"/>
      <c r="J1471" s="24"/>
      <c r="L1471" s="24"/>
      <c r="M1471" s="24"/>
      <c r="N1471" s="24"/>
      <c r="O1471" s="24"/>
      <c r="P1471" s="24"/>
    </row>
    <row r="1472" spans="1:16" ht="16.5" thickBot="1" x14ac:dyDescent="0.25">
      <c r="A1472" s="24"/>
      <c r="B1472" s="24"/>
      <c r="C1472" s="191"/>
      <c r="D1472" s="24"/>
      <c r="E1472" s="196"/>
      <c r="F1472" s="24"/>
      <c r="G1472" s="197"/>
      <c r="H1472" s="24"/>
      <c r="I1472" s="24"/>
      <c r="J1472" s="24"/>
      <c r="L1472" s="24"/>
      <c r="M1472" s="24"/>
      <c r="N1472" s="24"/>
      <c r="O1472" s="24"/>
      <c r="P1472" s="24"/>
    </row>
    <row r="1473" spans="1:16" ht="16.5" thickBot="1" x14ac:dyDescent="0.25">
      <c r="A1473" s="24"/>
      <c r="B1473" s="24"/>
      <c r="C1473" s="191"/>
      <c r="D1473" s="24"/>
      <c r="E1473" s="196"/>
      <c r="F1473" s="24"/>
      <c r="G1473" s="197"/>
      <c r="H1473" s="24"/>
      <c r="I1473" s="24"/>
      <c r="J1473" s="24"/>
      <c r="L1473" s="24"/>
      <c r="M1473" s="24"/>
      <c r="N1473" s="24"/>
      <c r="O1473" s="24"/>
      <c r="P1473" s="24"/>
    </row>
    <row r="1474" spans="1:16" ht="16.5" thickBot="1" x14ac:dyDescent="0.25">
      <c r="A1474" s="24"/>
      <c r="B1474" s="24"/>
      <c r="C1474" s="191"/>
      <c r="D1474" s="24"/>
      <c r="E1474" s="196"/>
      <c r="F1474" s="24"/>
      <c r="G1474" s="197"/>
      <c r="H1474" s="24"/>
      <c r="I1474" s="24"/>
      <c r="J1474" s="24"/>
      <c r="L1474" s="24"/>
      <c r="M1474" s="24"/>
      <c r="N1474" s="24"/>
      <c r="O1474" s="24"/>
      <c r="P1474" s="24"/>
    </row>
    <row r="1475" spans="1:16" ht="16.5" thickBot="1" x14ac:dyDescent="0.25">
      <c r="A1475" s="24"/>
      <c r="B1475" s="24"/>
      <c r="C1475" s="191"/>
      <c r="D1475" s="24"/>
      <c r="E1475" s="196"/>
      <c r="F1475" s="24"/>
      <c r="G1475" s="197"/>
      <c r="H1475" s="24"/>
      <c r="I1475" s="24"/>
      <c r="J1475" s="24"/>
      <c r="L1475" s="24"/>
      <c r="M1475" s="24"/>
      <c r="N1475" s="24"/>
      <c r="O1475" s="24"/>
      <c r="P1475" s="24"/>
    </row>
    <row r="1476" spans="1:16" ht="16.5" thickBot="1" x14ac:dyDescent="0.25">
      <c r="A1476" s="24"/>
      <c r="B1476" s="24"/>
      <c r="C1476" s="191"/>
      <c r="D1476" s="24"/>
      <c r="E1476" s="196"/>
      <c r="F1476" s="24"/>
      <c r="G1476" s="197"/>
      <c r="H1476" s="24"/>
      <c r="I1476" s="24"/>
      <c r="J1476" s="24"/>
      <c r="L1476" s="24"/>
      <c r="M1476" s="24"/>
      <c r="N1476" s="24"/>
      <c r="O1476" s="24"/>
      <c r="P1476" s="24"/>
    </row>
    <row r="1477" spans="1:16" ht="16.5" thickBot="1" x14ac:dyDescent="0.25">
      <c r="A1477" s="24"/>
      <c r="B1477" s="24"/>
      <c r="C1477" s="191"/>
      <c r="D1477" s="24"/>
      <c r="E1477" s="196"/>
      <c r="F1477" s="24"/>
      <c r="G1477" s="197"/>
      <c r="H1477" s="24"/>
      <c r="I1477" s="24"/>
      <c r="J1477" s="24"/>
      <c r="L1477" s="24"/>
      <c r="M1477" s="24"/>
      <c r="N1477" s="24"/>
      <c r="O1477" s="24"/>
      <c r="P1477" s="24"/>
    </row>
    <row r="1478" spans="1:16" ht="16.5" thickBot="1" x14ac:dyDescent="0.25">
      <c r="A1478" s="24"/>
      <c r="B1478" s="24"/>
      <c r="C1478" s="191"/>
      <c r="D1478" s="24"/>
      <c r="E1478" s="196"/>
      <c r="F1478" s="24"/>
      <c r="G1478" s="197"/>
      <c r="H1478" s="24"/>
      <c r="I1478" s="24"/>
      <c r="J1478" s="24"/>
      <c r="L1478" s="24"/>
      <c r="M1478" s="24"/>
      <c r="N1478" s="24"/>
      <c r="O1478" s="24"/>
      <c r="P1478" s="24"/>
    </row>
    <row r="1479" spans="1:16" ht="16.5" thickBot="1" x14ac:dyDescent="0.25">
      <c r="A1479" s="24"/>
      <c r="B1479" s="24"/>
      <c r="C1479" s="191"/>
      <c r="D1479" s="24"/>
      <c r="E1479" s="196"/>
      <c r="F1479" s="24"/>
      <c r="G1479" s="197"/>
      <c r="H1479" s="24"/>
      <c r="I1479" s="24"/>
      <c r="J1479" s="24"/>
      <c r="L1479" s="24"/>
      <c r="M1479" s="24"/>
      <c r="N1479" s="24"/>
      <c r="O1479" s="24"/>
      <c r="P1479" s="24"/>
    </row>
    <row r="1480" spans="1:16" ht="16.5" thickBot="1" x14ac:dyDescent="0.25">
      <c r="A1480" s="24"/>
      <c r="B1480" s="24"/>
      <c r="C1480" s="191"/>
      <c r="D1480" s="24"/>
      <c r="E1480" s="196"/>
      <c r="F1480" s="24"/>
      <c r="G1480" s="197"/>
      <c r="H1480" s="24"/>
      <c r="I1480" s="24"/>
      <c r="J1480" s="24"/>
      <c r="L1480" s="24"/>
      <c r="M1480" s="24"/>
      <c r="N1480" s="24"/>
      <c r="O1480" s="24"/>
      <c r="P1480" s="24"/>
    </row>
    <row r="1481" spans="1:16" ht="16.5" thickBot="1" x14ac:dyDescent="0.25">
      <c r="A1481" s="24"/>
      <c r="B1481" s="24"/>
      <c r="C1481" s="191"/>
      <c r="D1481" s="24"/>
      <c r="E1481" s="196"/>
      <c r="F1481" s="24"/>
      <c r="G1481" s="197"/>
      <c r="H1481" s="24"/>
      <c r="I1481" s="24"/>
      <c r="J1481" s="24"/>
      <c r="L1481" s="24"/>
      <c r="M1481" s="24"/>
      <c r="N1481" s="24"/>
      <c r="O1481" s="24"/>
      <c r="P1481" s="24"/>
    </row>
    <row r="1482" spans="1:16" ht="16.5" thickBot="1" x14ac:dyDescent="0.25">
      <c r="A1482" s="24"/>
      <c r="B1482" s="24"/>
      <c r="C1482" s="191"/>
      <c r="D1482" s="24"/>
      <c r="E1482" s="196"/>
      <c r="F1482" s="24"/>
      <c r="G1482" s="197"/>
      <c r="H1482" s="24"/>
      <c r="I1482" s="24"/>
      <c r="J1482" s="24"/>
      <c r="L1482" s="24"/>
      <c r="M1482" s="24"/>
      <c r="N1482" s="24"/>
      <c r="O1482" s="24"/>
      <c r="P1482" s="24"/>
    </row>
    <row r="1483" spans="1:16" ht="16.5" thickBot="1" x14ac:dyDescent="0.25">
      <c r="A1483" s="24"/>
      <c r="B1483" s="24"/>
      <c r="C1483" s="191"/>
      <c r="D1483" s="24"/>
      <c r="E1483" s="196"/>
      <c r="F1483" s="24"/>
      <c r="G1483" s="197"/>
      <c r="H1483" s="24"/>
      <c r="I1483" s="24"/>
      <c r="J1483" s="24"/>
      <c r="L1483" s="24"/>
      <c r="M1483" s="24"/>
      <c r="N1483" s="24"/>
      <c r="O1483" s="24"/>
      <c r="P1483" s="24"/>
    </row>
    <row r="1484" spans="1:16" ht="16.5" thickBot="1" x14ac:dyDescent="0.25">
      <c r="A1484" s="24"/>
      <c r="B1484" s="24"/>
      <c r="C1484" s="191"/>
      <c r="D1484" s="24"/>
      <c r="E1484" s="196"/>
      <c r="F1484" s="24"/>
      <c r="G1484" s="197"/>
      <c r="H1484" s="24"/>
      <c r="I1484" s="24"/>
      <c r="J1484" s="24"/>
      <c r="L1484" s="24"/>
      <c r="M1484" s="24"/>
      <c r="N1484" s="24"/>
      <c r="O1484" s="24"/>
      <c r="P1484" s="24"/>
    </row>
    <row r="1485" spans="1:16" ht="16.5" thickBot="1" x14ac:dyDescent="0.25">
      <c r="A1485" s="24"/>
      <c r="B1485" s="24"/>
      <c r="C1485" s="191"/>
      <c r="D1485" s="24"/>
      <c r="E1485" s="196"/>
      <c r="F1485" s="24"/>
      <c r="G1485" s="197"/>
      <c r="H1485" s="24"/>
      <c r="I1485" s="24"/>
      <c r="J1485" s="24"/>
      <c r="L1485" s="24"/>
      <c r="M1485" s="24"/>
      <c r="N1485" s="24"/>
      <c r="O1485" s="24"/>
      <c r="P1485" s="24"/>
    </row>
    <row r="1486" spans="1:16" ht="16.5" thickBot="1" x14ac:dyDescent="0.25">
      <c r="A1486" s="24"/>
      <c r="B1486" s="24"/>
      <c r="C1486" s="191"/>
      <c r="D1486" s="24"/>
      <c r="E1486" s="196"/>
      <c r="F1486" s="24"/>
      <c r="G1486" s="197"/>
      <c r="H1486" s="24"/>
      <c r="I1486" s="24"/>
      <c r="J1486" s="24"/>
      <c r="L1486" s="24"/>
      <c r="M1486" s="24"/>
      <c r="N1486" s="24"/>
      <c r="O1486" s="24"/>
      <c r="P1486" s="24"/>
    </row>
    <row r="1487" spans="1:16" ht="16.5" thickBot="1" x14ac:dyDescent="0.25">
      <c r="A1487" s="24"/>
      <c r="B1487" s="24"/>
      <c r="C1487" s="191"/>
      <c r="D1487" s="24"/>
      <c r="E1487" s="196"/>
      <c r="F1487" s="24"/>
      <c r="G1487" s="197"/>
      <c r="H1487" s="24"/>
      <c r="I1487" s="24"/>
      <c r="J1487" s="24"/>
      <c r="L1487" s="24"/>
      <c r="M1487" s="24"/>
      <c r="N1487" s="24"/>
      <c r="O1487" s="24"/>
      <c r="P1487" s="24"/>
    </row>
    <row r="1488" spans="1:16" ht="16.5" thickBot="1" x14ac:dyDescent="0.25">
      <c r="A1488" s="24"/>
      <c r="B1488" s="24"/>
      <c r="C1488" s="191"/>
      <c r="D1488" s="24"/>
      <c r="E1488" s="196"/>
      <c r="F1488" s="24"/>
      <c r="G1488" s="197"/>
      <c r="H1488" s="24"/>
      <c r="I1488" s="24"/>
      <c r="J1488" s="24"/>
      <c r="L1488" s="24"/>
      <c r="M1488" s="24"/>
      <c r="N1488" s="24"/>
      <c r="O1488" s="24"/>
      <c r="P1488" s="24"/>
    </row>
    <row r="1489" spans="1:16" ht="16.5" thickBot="1" x14ac:dyDescent="0.25">
      <c r="A1489" s="24"/>
      <c r="B1489" s="24"/>
      <c r="C1489" s="191"/>
      <c r="D1489" s="24"/>
      <c r="E1489" s="196"/>
      <c r="F1489" s="24"/>
      <c r="G1489" s="197"/>
      <c r="H1489" s="24"/>
      <c r="I1489" s="24"/>
      <c r="J1489" s="24"/>
      <c r="L1489" s="24"/>
      <c r="M1489" s="24"/>
      <c r="N1489" s="24"/>
      <c r="O1489" s="24"/>
      <c r="P1489" s="24"/>
    </row>
    <row r="1490" spans="1:16" ht="16.5" thickBot="1" x14ac:dyDescent="0.25">
      <c r="A1490" s="24"/>
      <c r="B1490" s="24"/>
      <c r="C1490" s="191"/>
      <c r="D1490" s="24"/>
      <c r="E1490" s="196"/>
      <c r="F1490" s="24"/>
      <c r="G1490" s="197"/>
      <c r="H1490" s="24"/>
      <c r="I1490" s="24"/>
      <c r="J1490" s="24"/>
      <c r="L1490" s="24"/>
      <c r="M1490" s="24"/>
      <c r="N1490" s="24"/>
      <c r="O1490" s="24"/>
      <c r="P1490" s="24"/>
    </row>
    <row r="1491" spans="1:16" ht="16.5" thickBot="1" x14ac:dyDescent="0.25">
      <c r="A1491" s="24"/>
      <c r="B1491" s="24"/>
      <c r="C1491" s="191"/>
      <c r="D1491" s="24"/>
      <c r="E1491" s="196"/>
      <c r="F1491" s="24"/>
      <c r="G1491" s="197"/>
      <c r="H1491" s="24"/>
      <c r="I1491" s="24"/>
      <c r="J1491" s="24"/>
      <c r="L1491" s="24"/>
      <c r="M1491" s="24"/>
      <c r="N1491" s="24"/>
      <c r="O1491" s="24"/>
      <c r="P1491" s="24"/>
    </row>
    <row r="1492" spans="1:16" ht="16.5" thickBot="1" x14ac:dyDescent="0.25">
      <c r="A1492" s="24"/>
      <c r="B1492" s="24"/>
      <c r="C1492" s="191"/>
      <c r="D1492" s="24"/>
      <c r="E1492" s="196"/>
      <c r="F1492" s="24"/>
      <c r="G1492" s="197"/>
      <c r="H1492" s="24"/>
      <c r="I1492" s="24"/>
      <c r="J1492" s="24"/>
      <c r="L1492" s="24"/>
      <c r="M1492" s="24"/>
      <c r="N1492" s="24"/>
      <c r="O1492" s="24"/>
      <c r="P1492" s="24"/>
    </row>
    <row r="1493" spans="1:16" ht="16.5" thickBot="1" x14ac:dyDescent="0.25">
      <c r="A1493" s="24"/>
      <c r="B1493" s="24"/>
      <c r="C1493" s="191"/>
      <c r="D1493" s="24"/>
      <c r="E1493" s="196"/>
      <c r="F1493" s="24"/>
      <c r="G1493" s="197"/>
      <c r="H1493" s="24"/>
      <c r="I1493" s="24"/>
      <c r="J1493" s="24"/>
      <c r="L1493" s="24"/>
      <c r="M1493" s="24"/>
      <c r="N1493" s="24"/>
      <c r="O1493" s="24"/>
      <c r="P1493" s="24"/>
    </row>
    <row r="1494" spans="1:16" ht="16.5" thickBot="1" x14ac:dyDescent="0.25">
      <c r="A1494" s="24"/>
      <c r="B1494" s="24"/>
      <c r="C1494" s="191"/>
      <c r="D1494" s="24"/>
      <c r="E1494" s="196"/>
      <c r="F1494" s="24"/>
      <c r="G1494" s="197"/>
      <c r="H1494" s="24"/>
      <c r="I1494" s="24"/>
      <c r="J1494" s="24"/>
      <c r="L1494" s="24"/>
      <c r="M1494" s="24"/>
      <c r="N1494" s="24"/>
      <c r="O1494" s="24"/>
      <c r="P1494" s="24"/>
    </row>
    <row r="1495" spans="1:16" ht="16.5" thickBot="1" x14ac:dyDescent="0.25">
      <c r="A1495" s="24"/>
      <c r="B1495" s="24"/>
      <c r="C1495" s="191"/>
      <c r="D1495" s="24"/>
      <c r="E1495" s="196"/>
      <c r="F1495" s="24"/>
      <c r="G1495" s="197"/>
      <c r="H1495" s="24"/>
      <c r="I1495" s="24"/>
      <c r="J1495" s="24"/>
      <c r="L1495" s="24"/>
      <c r="M1495" s="24"/>
      <c r="N1495" s="24"/>
      <c r="O1495" s="24"/>
      <c r="P1495" s="24"/>
    </row>
    <row r="1496" spans="1:16" ht="16.5" thickBot="1" x14ac:dyDescent="0.25">
      <c r="A1496" s="24"/>
      <c r="B1496" s="24"/>
      <c r="C1496" s="191"/>
      <c r="D1496" s="24"/>
      <c r="E1496" s="196"/>
      <c r="F1496" s="24"/>
      <c r="G1496" s="197"/>
      <c r="H1496" s="24"/>
      <c r="I1496" s="24"/>
      <c r="J1496" s="24"/>
      <c r="L1496" s="24"/>
      <c r="M1496" s="24"/>
      <c r="N1496" s="24"/>
      <c r="O1496" s="24"/>
      <c r="P1496" s="24"/>
    </row>
    <row r="1497" spans="1:16" ht="16.5" thickBot="1" x14ac:dyDescent="0.25">
      <c r="A1497" s="24"/>
      <c r="B1497" s="24"/>
      <c r="C1497" s="191"/>
      <c r="D1497" s="24"/>
      <c r="E1497" s="196"/>
      <c r="F1497" s="24"/>
      <c r="G1497" s="197"/>
      <c r="H1497" s="24"/>
      <c r="I1497" s="24"/>
      <c r="J1497" s="24"/>
      <c r="L1497" s="24"/>
      <c r="M1497" s="24"/>
      <c r="N1497" s="24"/>
      <c r="O1497" s="24"/>
      <c r="P1497" s="24"/>
    </row>
    <row r="1498" spans="1:16" ht="16.5" thickBot="1" x14ac:dyDescent="0.25">
      <c r="A1498" s="24"/>
      <c r="B1498" s="24"/>
      <c r="C1498" s="191"/>
      <c r="D1498" s="24"/>
      <c r="E1498" s="196"/>
      <c r="F1498" s="24"/>
      <c r="G1498" s="197"/>
      <c r="H1498" s="24"/>
      <c r="I1498" s="24"/>
      <c r="J1498" s="24"/>
      <c r="L1498" s="24"/>
      <c r="M1498" s="24"/>
      <c r="N1498" s="24"/>
      <c r="O1498" s="24"/>
      <c r="P1498" s="24"/>
    </row>
    <row r="1499" spans="1:16" ht="16.5" thickBot="1" x14ac:dyDescent="0.25">
      <c r="A1499" s="24"/>
      <c r="B1499" s="24"/>
      <c r="C1499" s="191"/>
      <c r="D1499" s="24"/>
      <c r="E1499" s="196"/>
      <c r="F1499" s="24"/>
      <c r="G1499" s="197"/>
      <c r="H1499" s="24"/>
      <c r="I1499" s="24"/>
      <c r="J1499" s="24"/>
      <c r="L1499" s="24"/>
      <c r="M1499" s="24"/>
      <c r="N1499" s="24"/>
      <c r="O1499" s="24"/>
      <c r="P1499" s="24"/>
    </row>
    <row r="1500" spans="1:16" ht="16.5" thickBot="1" x14ac:dyDescent="0.25">
      <c r="A1500" s="24"/>
      <c r="B1500" s="24"/>
      <c r="C1500" s="191"/>
      <c r="D1500" s="24"/>
      <c r="E1500" s="196"/>
      <c r="F1500" s="24"/>
      <c r="G1500" s="197"/>
      <c r="H1500" s="24"/>
      <c r="I1500" s="24"/>
      <c r="J1500" s="24"/>
      <c r="L1500" s="24"/>
      <c r="M1500" s="24"/>
      <c r="N1500" s="24"/>
      <c r="O1500" s="24"/>
      <c r="P1500" s="24"/>
    </row>
    <row r="1501" spans="1:16" ht="16.5" thickBot="1" x14ac:dyDescent="0.25">
      <c r="A1501" s="24"/>
      <c r="B1501" s="24"/>
      <c r="C1501" s="191"/>
      <c r="D1501" s="24"/>
      <c r="E1501" s="196"/>
      <c r="F1501" s="24"/>
      <c r="G1501" s="197"/>
      <c r="H1501" s="24"/>
      <c r="I1501" s="24"/>
      <c r="J1501" s="24"/>
      <c r="L1501" s="24"/>
      <c r="M1501" s="24"/>
      <c r="N1501" s="24"/>
      <c r="O1501" s="24"/>
      <c r="P1501" s="24"/>
    </row>
    <row r="1502" spans="1:16" ht="16.5" thickBot="1" x14ac:dyDescent="0.25">
      <c r="A1502" s="24"/>
      <c r="B1502" s="24"/>
      <c r="C1502" s="191"/>
      <c r="D1502" s="24"/>
      <c r="E1502" s="196"/>
      <c r="F1502" s="24"/>
      <c r="G1502" s="197"/>
      <c r="H1502" s="24"/>
      <c r="I1502" s="24"/>
      <c r="J1502" s="24"/>
      <c r="L1502" s="24"/>
      <c r="M1502" s="24"/>
      <c r="N1502" s="24"/>
      <c r="O1502" s="24"/>
      <c r="P1502" s="24"/>
    </row>
    <row r="1503" spans="1:16" ht="16.5" thickBot="1" x14ac:dyDescent="0.25">
      <c r="A1503" s="24"/>
      <c r="B1503" s="24"/>
      <c r="C1503" s="191"/>
      <c r="D1503" s="24"/>
      <c r="E1503" s="196"/>
      <c r="F1503" s="24"/>
      <c r="G1503" s="197"/>
      <c r="H1503" s="24"/>
      <c r="I1503" s="24"/>
      <c r="J1503" s="24"/>
      <c r="L1503" s="24"/>
      <c r="M1503" s="24"/>
      <c r="N1503" s="24"/>
      <c r="O1503" s="24"/>
      <c r="P1503" s="24"/>
    </row>
    <row r="1504" spans="1:16" ht="16.5" thickBot="1" x14ac:dyDescent="0.25">
      <c r="A1504" s="24"/>
      <c r="B1504" s="24"/>
      <c r="C1504" s="191"/>
      <c r="D1504" s="24"/>
      <c r="E1504" s="196"/>
      <c r="F1504" s="24"/>
      <c r="G1504" s="197"/>
      <c r="H1504" s="24"/>
      <c r="I1504" s="24"/>
      <c r="J1504" s="24"/>
      <c r="L1504" s="24"/>
      <c r="M1504" s="24"/>
      <c r="N1504" s="24"/>
      <c r="O1504" s="24"/>
      <c r="P1504" s="24"/>
    </row>
    <row r="1505" spans="1:16" ht="16.5" thickBot="1" x14ac:dyDescent="0.25">
      <c r="A1505" s="24"/>
      <c r="B1505" s="24"/>
      <c r="C1505" s="191"/>
      <c r="D1505" s="24"/>
      <c r="E1505" s="196"/>
      <c r="F1505" s="24"/>
      <c r="G1505" s="197"/>
      <c r="H1505" s="24"/>
      <c r="I1505" s="24"/>
      <c r="J1505" s="24"/>
      <c r="L1505" s="24"/>
      <c r="M1505" s="24"/>
      <c r="N1505" s="24"/>
      <c r="O1505" s="24"/>
      <c r="P1505" s="24"/>
    </row>
    <row r="1506" spans="1:16" ht="16.5" thickBot="1" x14ac:dyDescent="0.25">
      <c r="A1506" s="24"/>
      <c r="B1506" s="24"/>
      <c r="C1506" s="191"/>
      <c r="D1506" s="24"/>
      <c r="E1506" s="196"/>
      <c r="F1506" s="24"/>
      <c r="G1506" s="197"/>
      <c r="H1506" s="24"/>
      <c r="I1506" s="24"/>
      <c r="J1506" s="24"/>
      <c r="L1506" s="24"/>
      <c r="M1506" s="24"/>
      <c r="N1506" s="24"/>
      <c r="O1506" s="24"/>
      <c r="P1506" s="24"/>
    </row>
    <row r="1507" spans="1:16" ht="16.5" thickBot="1" x14ac:dyDescent="0.25">
      <c r="A1507" s="24"/>
      <c r="B1507" s="24"/>
      <c r="C1507" s="191"/>
      <c r="D1507" s="24"/>
      <c r="E1507" s="196"/>
      <c r="F1507" s="24"/>
      <c r="G1507" s="197"/>
      <c r="H1507" s="24"/>
      <c r="I1507" s="24"/>
      <c r="J1507" s="24"/>
      <c r="L1507" s="24"/>
      <c r="M1507" s="24"/>
      <c r="N1507" s="24"/>
      <c r="O1507" s="24"/>
      <c r="P1507" s="24"/>
    </row>
    <row r="1508" spans="1:16" ht="16.5" thickBot="1" x14ac:dyDescent="0.25">
      <c r="A1508" s="24"/>
      <c r="B1508" s="24"/>
      <c r="C1508" s="191"/>
      <c r="D1508" s="24"/>
      <c r="E1508" s="196"/>
      <c r="F1508" s="24"/>
      <c r="G1508" s="197"/>
      <c r="H1508" s="24"/>
      <c r="I1508" s="24"/>
      <c r="J1508" s="24"/>
      <c r="L1508" s="24"/>
      <c r="M1508" s="24"/>
      <c r="N1508" s="24"/>
      <c r="O1508" s="24"/>
      <c r="P1508" s="24"/>
    </row>
    <row r="1509" spans="1:16" ht="16.5" thickBot="1" x14ac:dyDescent="0.25">
      <c r="A1509" s="24"/>
      <c r="B1509" s="24"/>
      <c r="C1509" s="191"/>
      <c r="D1509" s="24"/>
      <c r="E1509" s="196"/>
      <c r="F1509" s="24"/>
      <c r="G1509" s="197"/>
      <c r="H1509" s="24"/>
      <c r="I1509" s="24"/>
      <c r="J1509" s="24"/>
      <c r="L1509" s="24"/>
      <c r="M1509" s="24"/>
      <c r="N1509" s="24"/>
      <c r="O1509" s="24"/>
      <c r="P1509" s="24"/>
    </row>
    <row r="1510" spans="1:16" ht="16.5" thickBot="1" x14ac:dyDescent="0.25">
      <c r="A1510" s="24"/>
      <c r="B1510" s="24"/>
      <c r="C1510" s="191"/>
      <c r="D1510" s="24"/>
      <c r="E1510" s="196"/>
      <c r="F1510" s="24"/>
      <c r="G1510" s="197"/>
      <c r="H1510" s="24"/>
      <c r="I1510" s="24"/>
      <c r="J1510" s="24"/>
      <c r="L1510" s="24"/>
      <c r="M1510" s="24"/>
      <c r="N1510" s="24"/>
      <c r="O1510" s="24"/>
      <c r="P1510" s="24"/>
    </row>
    <row r="1511" spans="1:16" ht="16.5" thickBot="1" x14ac:dyDescent="0.25">
      <c r="A1511" s="24"/>
      <c r="B1511" s="24"/>
      <c r="C1511" s="191"/>
      <c r="D1511" s="24"/>
      <c r="E1511" s="196"/>
      <c r="F1511" s="24"/>
      <c r="G1511" s="197"/>
      <c r="H1511" s="24"/>
      <c r="I1511" s="24"/>
      <c r="J1511" s="24"/>
      <c r="L1511" s="24"/>
      <c r="M1511" s="24"/>
      <c r="N1511" s="24"/>
      <c r="O1511" s="24"/>
      <c r="P1511" s="24"/>
    </row>
    <row r="1512" spans="1:16" ht="16.5" thickBot="1" x14ac:dyDescent="0.25">
      <c r="A1512" s="24"/>
      <c r="B1512" s="24"/>
      <c r="C1512" s="191"/>
      <c r="D1512" s="24"/>
      <c r="E1512" s="196"/>
      <c r="F1512" s="24"/>
      <c r="G1512" s="197"/>
      <c r="H1512" s="24"/>
      <c r="I1512" s="24"/>
      <c r="J1512" s="24"/>
      <c r="L1512" s="24"/>
      <c r="M1512" s="24"/>
      <c r="N1512" s="24"/>
      <c r="O1512" s="24"/>
      <c r="P1512" s="24"/>
    </row>
    <row r="1513" spans="1:16" ht="16.5" thickBot="1" x14ac:dyDescent="0.25">
      <c r="A1513" s="24"/>
      <c r="B1513" s="24"/>
      <c r="C1513" s="191"/>
      <c r="D1513" s="24"/>
      <c r="E1513" s="196"/>
      <c r="F1513" s="24"/>
      <c r="G1513" s="197"/>
      <c r="H1513" s="24"/>
      <c r="I1513" s="24"/>
      <c r="J1513" s="24"/>
      <c r="L1513" s="24"/>
      <c r="M1513" s="24"/>
      <c r="N1513" s="24"/>
      <c r="O1513" s="24"/>
      <c r="P1513" s="24"/>
    </row>
    <row r="1514" spans="1:16" ht="16.5" thickBot="1" x14ac:dyDescent="0.25">
      <c r="A1514" s="24"/>
      <c r="B1514" s="24"/>
      <c r="C1514" s="191"/>
      <c r="D1514" s="24"/>
      <c r="E1514" s="196"/>
      <c r="F1514" s="24"/>
      <c r="G1514" s="197"/>
      <c r="H1514" s="24"/>
      <c r="I1514" s="24"/>
      <c r="J1514" s="24"/>
      <c r="L1514" s="24"/>
      <c r="M1514" s="24"/>
      <c r="N1514" s="24"/>
      <c r="O1514" s="24"/>
      <c r="P1514" s="24"/>
    </row>
    <row r="1515" spans="1:16" ht="16.5" thickBot="1" x14ac:dyDescent="0.25">
      <c r="A1515" s="24"/>
      <c r="B1515" s="24"/>
      <c r="C1515" s="191"/>
      <c r="D1515" s="24"/>
      <c r="E1515" s="196"/>
      <c r="F1515" s="24"/>
      <c r="G1515" s="197"/>
      <c r="H1515" s="24"/>
      <c r="I1515" s="24"/>
      <c r="J1515" s="24"/>
      <c r="L1515" s="24"/>
      <c r="M1515" s="24"/>
      <c r="N1515" s="24"/>
      <c r="O1515" s="24"/>
      <c r="P1515" s="24"/>
    </row>
    <row r="1516" spans="1:16" ht="16.5" thickBot="1" x14ac:dyDescent="0.25">
      <c r="A1516" s="24"/>
      <c r="B1516" s="24"/>
      <c r="C1516" s="191"/>
      <c r="D1516" s="24"/>
      <c r="E1516" s="196"/>
      <c r="F1516" s="24"/>
      <c r="G1516" s="197"/>
      <c r="H1516" s="24"/>
      <c r="I1516" s="24"/>
      <c r="J1516" s="24"/>
      <c r="L1516" s="24"/>
      <c r="M1516" s="24"/>
      <c r="N1516" s="24"/>
      <c r="O1516" s="24"/>
      <c r="P1516" s="24"/>
    </row>
    <row r="1517" spans="1:16" ht="16.5" thickBot="1" x14ac:dyDescent="0.25">
      <c r="A1517" s="24"/>
      <c r="B1517" s="24"/>
      <c r="C1517" s="191"/>
      <c r="D1517" s="24"/>
      <c r="E1517" s="196"/>
      <c r="F1517" s="24"/>
      <c r="G1517" s="197"/>
      <c r="H1517" s="24"/>
      <c r="I1517" s="24"/>
      <c r="J1517" s="24"/>
      <c r="L1517" s="24"/>
      <c r="M1517" s="24"/>
      <c r="N1517" s="24"/>
      <c r="O1517" s="24"/>
      <c r="P1517" s="24"/>
    </row>
    <row r="1518" spans="1:16" ht="16.5" thickBot="1" x14ac:dyDescent="0.25">
      <c r="A1518" s="24"/>
      <c r="B1518" s="24"/>
      <c r="C1518" s="191"/>
      <c r="D1518" s="24"/>
      <c r="E1518" s="196"/>
      <c r="F1518" s="24"/>
      <c r="G1518" s="197"/>
      <c r="H1518" s="24"/>
      <c r="I1518" s="24"/>
      <c r="J1518" s="24"/>
      <c r="L1518" s="24"/>
      <c r="M1518" s="24"/>
      <c r="N1518" s="24"/>
      <c r="O1518" s="24"/>
      <c r="P1518" s="24"/>
    </row>
    <row r="1519" spans="1:16" ht="16.5" thickBot="1" x14ac:dyDescent="0.25">
      <c r="A1519" s="24"/>
      <c r="B1519" s="24"/>
      <c r="C1519" s="191"/>
      <c r="D1519" s="24"/>
      <c r="E1519" s="196"/>
      <c r="F1519" s="24"/>
      <c r="G1519" s="197"/>
      <c r="H1519" s="24"/>
      <c r="I1519" s="24"/>
      <c r="J1519" s="24"/>
      <c r="L1519" s="24"/>
      <c r="M1519" s="24"/>
      <c r="N1519" s="24"/>
      <c r="O1519" s="24"/>
      <c r="P1519" s="24"/>
    </row>
    <row r="1520" spans="1:16" ht="16.5" thickBot="1" x14ac:dyDescent="0.25">
      <c r="A1520" s="24"/>
      <c r="B1520" s="24"/>
      <c r="C1520" s="191"/>
      <c r="D1520" s="24"/>
      <c r="E1520" s="196"/>
      <c r="F1520" s="24"/>
      <c r="G1520" s="197"/>
      <c r="H1520" s="24"/>
      <c r="I1520" s="24"/>
      <c r="J1520" s="24"/>
      <c r="L1520" s="24"/>
      <c r="M1520" s="24"/>
      <c r="N1520" s="24"/>
      <c r="O1520" s="24"/>
      <c r="P1520" s="24"/>
    </row>
    <row r="1521" spans="1:16" ht="16.5" thickBot="1" x14ac:dyDescent="0.25">
      <c r="A1521" s="24"/>
      <c r="B1521" s="24"/>
      <c r="C1521" s="191"/>
      <c r="D1521" s="24"/>
      <c r="E1521" s="196"/>
      <c r="F1521" s="24"/>
      <c r="G1521" s="197"/>
      <c r="H1521" s="24"/>
      <c r="I1521" s="24"/>
      <c r="J1521" s="24"/>
      <c r="L1521" s="24"/>
      <c r="M1521" s="24"/>
      <c r="N1521" s="24"/>
      <c r="O1521" s="24"/>
      <c r="P1521" s="24"/>
    </row>
    <row r="1522" spans="1:16" ht="16.5" thickBot="1" x14ac:dyDescent="0.25">
      <c r="A1522" s="24"/>
      <c r="B1522" s="24"/>
      <c r="C1522" s="191"/>
      <c r="D1522" s="24"/>
      <c r="E1522" s="196"/>
      <c r="F1522" s="24"/>
      <c r="G1522" s="197"/>
      <c r="H1522" s="24"/>
      <c r="I1522" s="24"/>
      <c r="J1522" s="24"/>
      <c r="L1522" s="24"/>
      <c r="M1522" s="24"/>
      <c r="N1522" s="24"/>
      <c r="O1522" s="24"/>
      <c r="P1522" s="24"/>
    </row>
    <row r="1523" spans="1:16" ht="16.5" thickBot="1" x14ac:dyDescent="0.25">
      <c r="A1523" s="24"/>
      <c r="B1523" s="24"/>
      <c r="C1523" s="191"/>
      <c r="D1523" s="24"/>
      <c r="E1523" s="196"/>
      <c r="F1523" s="24"/>
      <c r="G1523" s="197"/>
      <c r="H1523" s="24"/>
      <c r="I1523" s="24"/>
      <c r="J1523" s="24"/>
      <c r="L1523" s="24"/>
      <c r="M1523" s="24"/>
      <c r="N1523" s="24"/>
      <c r="O1523" s="24"/>
      <c r="P1523" s="24"/>
    </row>
    <row r="1524" spans="1:16" ht="16.5" thickBot="1" x14ac:dyDescent="0.25">
      <c r="A1524" s="24"/>
      <c r="B1524" s="24"/>
      <c r="C1524" s="191"/>
      <c r="D1524" s="24"/>
      <c r="E1524" s="196"/>
      <c r="F1524" s="24"/>
      <c r="G1524" s="197"/>
      <c r="H1524" s="24"/>
      <c r="I1524" s="24"/>
      <c r="J1524" s="24"/>
      <c r="L1524" s="24"/>
      <c r="M1524" s="24"/>
      <c r="N1524" s="24"/>
      <c r="O1524" s="24"/>
      <c r="P1524" s="24"/>
    </row>
    <row r="1525" spans="1:16" ht="16.5" thickBot="1" x14ac:dyDescent="0.25">
      <c r="A1525" s="24"/>
      <c r="B1525" s="24"/>
      <c r="C1525" s="191"/>
      <c r="D1525" s="24"/>
      <c r="E1525" s="196"/>
      <c r="F1525" s="24"/>
      <c r="G1525" s="197"/>
      <c r="H1525" s="24"/>
      <c r="I1525" s="24"/>
      <c r="J1525" s="24"/>
      <c r="L1525" s="24"/>
      <c r="M1525" s="24"/>
      <c r="N1525" s="24"/>
      <c r="O1525" s="24"/>
      <c r="P1525" s="24"/>
    </row>
    <row r="1526" spans="1:16" ht="16.5" thickBot="1" x14ac:dyDescent="0.25">
      <c r="A1526" s="24"/>
      <c r="B1526" s="24"/>
      <c r="C1526" s="191"/>
      <c r="D1526" s="24"/>
      <c r="E1526" s="196"/>
      <c r="F1526" s="24"/>
      <c r="G1526" s="197"/>
      <c r="H1526" s="24"/>
      <c r="I1526" s="24"/>
      <c r="J1526" s="24"/>
      <c r="L1526" s="24"/>
      <c r="M1526" s="24"/>
      <c r="N1526" s="24"/>
      <c r="O1526" s="24"/>
      <c r="P1526" s="24"/>
    </row>
    <row r="1527" spans="1:16" ht="16.5" thickBot="1" x14ac:dyDescent="0.25">
      <c r="A1527" s="24"/>
      <c r="B1527" s="24"/>
      <c r="C1527" s="191"/>
      <c r="D1527" s="24"/>
      <c r="E1527" s="196"/>
      <c r="F1527" s="24"/>
      <c r="G1527" s="197"/>
      <c r="H1527" s="24"/>
      <c r="I1527" s="24"/>
      <c r="J1527" s="24"/>
      <c r="L1527" s="24"/>
      <c r="M1527" s="24"/>
      <c r="N1527" s="24"/>
      <c r="O1527" s="24"/>
      <c r="P1527" s="24"/>
    </row>
    <row r="1528" spans="1:16" ht="16.5" thickBot="1" x14ac:dyDescent="0.25">
      <c r="A1528" s="24"/>
      <c r="B1528" s="24"/>
      <c r="C1528" s="191"/>
      <c r="D1528" s="24"/>
      <c r="E1528" s="196"/>
      <c r="F1528" s="24"/>
      <c r="G1528" s="197"/>
      <c r="H1528" s="24"/>
      <c r="I1528" s="24"/>
      <c r="J1528" s="24"/>
      <c r="L1528" s="24"/>
      <c r="M1528" s="24"/>
      <c r="N1528" s="24"/>
      <c r="O1528" s="24"/>
      <c r="P1528" s="24"/>
    </row>
    <row r="1529" spans="1:16" ht="16.5" thickBot="1" x14ac:dyDescent="0.25">
      <c r="A1529" s="24"/>
      <c r="B1529" s="24"/>
      <c r="C1529" s="191"/>
      <c r="D1529" s="24"/>
      <c r="E1529" s="196"/>
      <c r="F1529" s="24"/>
      <c r="G1529" s="197"/>
      <c r="H1529" s="24"/>
      <c r="I1529" s="24"/>
      <c r="J1529" s="24"/>
      <c r="L1529" s="24"/>
      <c r="M1529" s="24"/>
      <c r="N1529" s="24"/>
      <c r="O1529" s="24"/>
      <c r="P1529" s="24"/>
    </row>
    <row r="1530" spans="1:16" ht="16.5" thickBot="1" x14ac:dyDescent="0.25">
      <c r="A1530" s="24"/>
      <c r="B1530" s="24"/>
      <c r="C1530" s="191"/>
      <c r="D1530" s="24"/>
      <c r="E1530" s="196"/>
      <c r="F1530" s="24"/>
      <c r="G1530" s="197"/>
      <c r="H1530" s="24"/>
      <c r="I1530" s="24"/>
      <c r="J1530" s="24"/>
      <c r="L1530" s="24"/>
      <c r="M1530" s="24"/>
      <c r="N1530" s="24"/>
      <c r="O1530" s="24"/>
      <c r="P1530" s="24"/>
    </row>
    <row r="1531" spans="1:16" ht="16.5" thickBot="1" x14ac:dyDescent="0.25">
      <c r="A1531" s="24"/>
      <c r="B1531" s="24"/>
      <c r="C1531" s="191"/>
      <c r="D1531" s="24"/>
      <c r="E1531" s="196"/>
      <c r="F1531" s="24"/>
      <c r="G1531" s="197"/>
      <c r="H1531" s="24"/>
      <c r="I1531" s="24"/>
      <c r="J1531" s="24"/>
      <c r="L1531" s="24"/>
      <c r="M1531" s="24"/>
      <c r="N1531" s="24"/>
      <c r="O1531" s="24"/>
      <c r="P1531" s="24"/>
    </row>
    <row r="1532" spans="1:16" ht="16.5" thickBot="1" x14ac:dyDescent="0.25">
      <c r="A1532" s="24"/>
      <c r="B1532" s="24"/>
      <c r="C1532" s="191"/>
      <c r="D1532" s="24"/>
      <c r="E1532" s="196"/>
      <c r="F1532" s="24"/>
      <c r="G1532" s="197"/>
      <c r="H1532" s="24"/>
      <c r="I1532" s="24"/>
      <c r="J1532" s="24"/>
      <c r="L1532" s="24"/>
      <c r="M1532" s="24"/>
      <c r="N1532" s="24"/>
      <c r="O1532" s="24"/>
      <c r="P1532" s="24"/>
    </row>
    <row r="1533" spans="1:16" ht="16.5" thickBot="1" x14ac:dyDescent="0.25">
      <c r="A1533" s="24"/>
      <c r="B1533" s="24"/>
      <c r="C1533" s="191"/>
      <c r="D1533" s="24"/>
      <c r="E1533" s="196"/>
      <c r="F1533" s="24"/>
      <c r="G1533" s="197"/>
      <c r="H1533" s="24"/>
      <c r="I1533" s="24"/>
      <c r="J1533" s="24"/>
      <c r="L1533" s="24"/>
      <c r="M1533" s="24"/>
      <c r="N1533" s="24"/>
      <c r="O1533" s="24"/>
      <c r="P1533" s="24"/>
    </row>
    <row r="1534" spans="1:16" ht="16.5" thickBot="1" x14ac:dyDescent="0.25">
      <c r="A1534" s="24"/>
      <c r="B1534" s="24"/>
      <c r="C1534" s="191"/>
      <c r="D1534" s="24"/>
      <c r="E1534" s="196"/>
      <c r="F1534" s="24"/>
      <c r="G1534" s="197"/>
      <c r="H1534" s="24"/>
      <c r="I1534" s="24"/>
      <c r="J1534" s="24"/>
      <c r="L1534" s="24"/>
      <c r="M1534" s="24"/>
      <c r="N1534" s="24"/>
      <c r="O1534" s="24"/>
      <c r="P1534" s="24"/>
    </row>
    <row r="1535" spans="1:16" ht="16.5" thickBot="1" x14ac:dyDescent="0.25">
      <c r="A1535" s="24"/>
      <c r="B1535" s="24"/>
      <c r="C1535" s="191"/>
      <c r="D1535" s="24"/>
      <c r="E1535" s="196"/>
      <c r="F1535" s="24"/>
      <c r="G1535" s="197"/>
      <c r="H1535" s="24"/>
      <c r="I1535" s="24"/>
      <c r="J1535" s="24"/>
      <c r="L1535" s="24"/>
      <c r="M1535" s="24"/>
      <c r="N1535" s="24"/>
      <c r="O1535" s="24"/>
      <c r="P1535" s="24"/>
    </row>
    <row r="1536" spans="1:16" ht="16.5" thickBot="1" x14ac:dyDescent="0.25">
      <c r="A1536" s="24"/>
      <c r="B1536" s="24"/>
      <c r="C1536" s="191"/>
      <c r="D1536" s="24"/>
      <c r="E1536" s="196"/>
      <c r="F1536" s="24"/>
      <c r="G1536" s="197"/>
      <c r="H1536" s="24"/>
      <c r="I1536" s="24"/>
      <c r="J1536" s="24"/>
      <c r="L1536" s="24"/>
      <c r="M1536" s="24"/>
      <c r="N1536" s="24"/>
      <c r="O1536" s="24"/>
      <c r="P1536" s="24"/>
    </row>
    <row r="1537" spans="1:16" ht="16.5" thickBot="1" x14ac:dyDescent="0.25">
      <c r="A1537" s="24"/>
      <c r="B1537" s="24"/>
      <c r="C1537" s="191"/>
      <c r="D1537" s="24"/>
      <c r="E1537" s="196"/>
      <c r="F1537" s="24"/>
      <c r="G1537" s="197"/>
      <c r="H1537" s="24"/>
      <c r="I1537" s="24"/>
      <c r="J1537" s="24"/>
      <c r="L1537" s="24"/>
      <c r="M1537" s="24"/>
      <c r="N1537" s="24"/>
      <c r="O1537" s="24"/>
      <c r="P1537" s="24"/>
    </row>
    <row r="1538" spans="1:16" ht="16.5" thickBot="1" x14ac:dyDescent="0.25">
      <c r="A1538" s="24"/>
      <c r="B1538" s="24"/>
      <c r="C1538" s="191"/>
      <c r="D1538" s="24"/>
      <c r="E1538" s="196"/>
      <c r="F1538" s="24"/>
      <c r="G1538" s="197"/>
      <c r="H1538" s="24"/>
      <c r="I1538" s="24"/>
      <c r="J1538" s="24"/>
      <c r="L1538" s="24"/>
      <c r="M1538" s="24"/>
      <c r="N1538" s="24"/>
      <c r="O1538" s="24"/>
      <c r="P1538" s="24"/>
    </row>
    <row r="1539" spans="1:16" ht="16.5" thickBot="1" x14ac:dyDescent="0.25">
      <c r="A1539" s="24"/>
      <c r="B1539" s="24"/>
      <c r="C1539" s="191"/>
      <c r="D1539" s="24"/>
      <c r="E1539" s="196"/>
      <c r="F1539" s="24"/>
      <c r="G1539" s="197"/>
      <c r="H1539" s="24"/>
      <c r="I1539" s="24"/>
      <c r="J1539" s="24"/>
      <c r="L1539" s="24"/>
      <c r="M1539" s="24"/>
      <c r="N1539" s="24"/>
      <c r="O1539" s="24"/>
      <c r="P1539" s="24"/>
    </row>
    <row r="1540" spans="1:16" ht="16.5" thickBot="1" x14ac:dyDescent="0.25">
      <c r="A1540" s="24"/>
      <c r="B1540" s="24"/>
      <c r="C1540" s="191"/>
      <c r="D1540" s="24"/>
      <c r="E1540" s="196"/>
      <c r="F1540" s="24"/>
      <c r="G1540" s="197"/>
      <c r="H1540" s="24"/>
      <c r="I1540" s="24"/>
      <c r="J1540" s="24"/>
      <c r="L1540" s="24"/>
      <c r="M1540" s="24"/>
      <c r="N1540" s="24"/>
      <c r="O1540" s="24"/>
      <c r="P1540" s="24"/>
    </row>
    <row r="1541" spans="1:16" ht="16.5" thickBot="1" x14ac:dyDescent="0.25">
      <c r="A1541" s="24"/>
      <c r="B1541" s="24"/>
      <c r="C1541" s="191"/>
      <c r="D1541" s="24"/>
      <c r="E1541" s="196"/>
      <c r="F1541" s="24"/>
      <c r="G1541" s="197"/>
      <c r="H1541" s="24"/>
      <c r="I1541" s="24"/>
      <c r="J1541" s="24"/>
      <c r="L1541" s="24"/>
      <c r="M1541" s="24"/>
      <c r="N1541" s="24"/>
      <c r="O1541" s="24"/>
      <c r="P1541" s="24"/>
    </row>
    <row r="1542" spans="1:16" ht="16.5" thickBot="1" x14ac:dyDescent="0.25">
      <c r="A1542" s="24"/>
      <c r="B1542" s="24"/>
      <c r="C1542" s="191"/>
      <c r="D1542" s="24"/>
      <c r="E1542" s="196"/>
      <c r="F1542" s="24"/>
      <c r="G1542" s="197"/>
      <c r="H1542" s="24"/>
      <c r="I1542" s="24"/>
      <c r="J1542" s="24"/>
      <c r="L1542" s="24"/>
      <c r="M1542" s="24"/>
      <c r="N1542" s="24"/>
      <c r="O1542" s="24"/>
      <c r="P1542" s="24"/>
    </row>
    <row r="1543" spans="1:16" ht="16.5" thickBot="1" x14ac:dyDescent="0.25">
      <c r="A1543" s="24"/>
      <c r="B1543" s="24"/>
      <c r="C1543" s="191"/>
      <c r="D1543" s="24"/>
      <c r="E1543" s="196"/>
      <c r="F1543" s="24"/>
      <c r="G1543" s="197"/>
      <c r="H1543" s="24"/>
      <c r="I1543" s="24"/>
      <c r="J1543" s="24"/>
      <c r="L1543" s="24"/>
      <c r="M1543" s="24"/>
      <c r="N1543" s="24"/>
      <c r="O1543" s="24"/>
      <c r="P1543" s="24"/>
    </row>
    <row r="1544" spans="1:16" ht="16.5" thickBot="1" x14ac:dyDescent="0.25">
      <c r="A1544" s="24"/>
      <c r="B1544" s="24"/>
      <c r="C1544" s="191"/>
      <c r="D1544" s="24"/>
      <c r="E1544" s="196"/>
      <c r="F1544" s="24"/>
      <c r="G1544" s="197"/>
      <c r="H1544" s="24"/>
      <c r="I1544" s="24"/>
      <c r="J1544" s="24"/>
      <c r="L1544" s="24"/>
      <c r="M1544" s="24"/>
      <c r="N1544" s="24"/>
      <c r="O1544" s="24"/>
      <c r="P1544" s="24"/>
    </row>
    <row r="1545" spans="1:16" ht="16.5" thickBot="1" x14ac:dyDescent="0.25">
      <c r="A1545" s="24"/>
      <c r="B1545" s="24"/>
      <c r="C1545" s="191"/>
      <c r="D1545" s="24"/>
      <c r="E1545" s="196"/>
      <c r="F1545" s="24"/>
      <c r="G1545" s="197"/>
      <c r="H1545" s="24"/>
      <c r="I1545" s="24"/>
      <c r="J1545" s="24"/>
      <c r="L1545" s="24"/>
      <c r="M1545" s="24"/>
      <c r="N1545" s="24"/>
      <c r="O1545" s="24"/>
      <c r="P1545" s="24"/>
    </row>
    <row r="1546" spans="1:16" ht="16.5" thickBot="1" x14ac:dyDescent="0.25">
      <c r="A1546" s="24"/>
      <c r="B1546" s="24"/>
      <c r="C1546" s="191"/>
      <c r="D1546" s="24"/>
      <c r="E1546" s="196"/>
      <c r="F1546" s="24"/>
      <c r="G1546" s="197"/>
      <c r="H1546" s="24"/>
      <c r="I1546" s="24"/>
      <c r="J1546" s="24"/>
      <c r="L1546" s="24"/>
      <c r="M1546" s="24"/>
      <c r="N1546" s="24"/>
      <c r="O1546" s="24"/>
      <c r="P1546" s="24"/>
    </row>
    <row r="1547" spans="1:16" ht="16.5" thickBot="1" x14ac:dyDescent="0.25">
      <c r="A1547" s="24"/>
      <c r="B1547" s="24"/>
      <c r="C1547" s="191"/>
      <c r="D1547" s="24"/>
      <c r="E1547" s="196"/>
      <c r="F1547" s="24"/>
      <c r="G1547" s="197"/>
      <c r="H1547" s="24"/>
      <c r="I1547" s="24"/>
      <c r="J1547" s="24"/>
      <c r="L1547" s="24"/>
      <c r="M1547" s="24"/>
      <c r="N1547" s="24"/>
      <c r="O1547" s="24"/>
      <c r="P1547" s="24"/>
    </row>
    <row r="1548" spans="1:16" ht="16.5" thickBot="1" x14ac:dyDescent="0.25">
      <c r="A1548" s="24"/>
      <c r="B1548" s="24"/>
      <c r="C1548" s="191"/>
      <c r="D1548" s="24"/>
      <c r="E1548" s="196"/>
      <c r="F1548" s="24"/>
      <c r="G1548" s="197"/>
      <c r="H1548" s="24"/>
      <c r="I1548" s="24"/>
      <c r="J1548" s="24"/>
      <c r="L1548" s="24"/>
      <c r="M1548" s="24"/>
      <c r="N1548" s="24"/>
      <c r="O1548" s="24"/>
      <c r="P1548" s="24"/>
    </row>
    <row r="1549" spans="1:16" ht="16.5" thickBot="1" x14ac:dyDescent="0.25">
      <c r="A1549" s="24"/>
      <c r="B1549" s="24"/>
      <c r="C1549" s="191"/>
      <c r="D1549" s="24"/>
      <c r="E1549" s="196"/>
      <c r="F1549" s="24"/>
      <c r="G1549" s="197"/>
      <c r="H1549" s="24"/>
      <c r="I1549" s="24"/>
      <c r="J1549" s="24"/>
      <c r="L1549" s="24"/>
      <c r="M1549" s="24"/>
      <c r="N1549" s="24"/>
      <c r="O1549" s="24"/>
      <c r="P1549" s="24"/>
    </row>
    <row r="1550" spans="1:16" ht="16.5" thickBot="1" x14ac:dyDescent="0.25">
      <c r="A1550" s="24"/>
      <c r="B1550" s="24"/>
      <c r="C1550" s="191"/>
      <c r="D1550" s="24"/>
      <c r="E1550" s="196"/>
      <c r="F1550" s="24"/>
      <c r="G1550" s="197"/>
      <c r="H1550" s="24"/>
      <c r="I1550" s="24"/>
      <c r="J1550" s="24"/>
      <c r="L1550" s="24"/>
      <c r="M1550" s="24"/>
      <c r="N1550" s="24"/>
      <c r="O1550" s="24"/>
      <c r="P1550" s="24"/>
    </row>
    <row r="1551" spans="1:16" ht="16.5" thickBot="1" x14ac:dyDescent="0.25">
      <c r="A1551" s="24"/>
      <c r="B1551" s="24"/>
      <c r="C1551" s="191"/>
      <c r="D1551" s="24"/>
      <c r="E1551" s="196"/>
      <c r="F1551" s="24"/>
      <c r="G1551" s="197"/>
      <c r="H1551" s="24"/>
      <c r="I1551" s="24"/>
      <c r="J1551" s="24"/>
      <c r="L1551" s="24"/>
      <c r="M1551" s="24"/>
      <c r="N1551" s="24"/>
      <c r="O1551" s="24"/>
      <c r="P1551" s="24"/>
    </row>
    <row r="1552" spans="1:16" ht="16.5" thickBot="1" x14ac:dyDescent="0.25">
      <c r="A1552" s="24"/>
      <c r="B1552" s="24"/>
      <c r="C1552" s="191"/>
      <c r="D1552" s="24"/>
      <c r="E1552" s="196"/>
      <c r="F1552" s="24"/>
      <c r="G1552" s="197"/>
      <c r="H1552" s="24"/>
      <c r="I1552" s="24"/>
      <c r="J1552" s="24"/>
      <c r="L1552" s="24"/>
      <c r="M1552" s="24"/>
      <c r="N1552" s="24"/>
      <c r="O1552" s="24"/>
      <c r="P1552" s="24"/>
    </row>
    <row r="1553" spans="1:16" ht="16.5" thickBot="1" x14ac:dyDescent="0.25">
      <c r="A1553" s="24"/>
      <c r="B1553" s="24"/>
      <c r="C1553" s="191"/>
      <c r="D1553" s="24"/>
      <c r="E1553" s="196"/>
      <c r="F1553" s="24"/>
      <c r="G1553" s="197"/>
      <c r="H1553" s="24"/>
      <c r="I1553" s="24"/>
      <c r="J1553" s="24"/>
      <c r="L1553" s="24"/>
      <c r="M1553" s="24"/>
      <c r="N1553" s="24"/>
      <c r="O1553" s="24"/>
      <c r="P1553" s="24"/>
    </row>
    <row r="1554" spans="1:16" ht="16.5" thickBot="1" x14ac:dyDescent="0.25">
      <c r="A1554" s="24"/>
      <c r="B1554" s="24"/>
      <c r="C1554" s="191"/>
      <c r="D1554" s="24"/>
      <c r="E1554" s="196"/>
      <c r="F1554" s="24"/>
      <c r="G1554" s="197"/>
      <c r="H1554" s="24"/>
      <c r="I1554" s="24"/>
      <c r="J1554" s="24"/>
      <c r="L1554" s="24"/>
      <c r="M1554" s="24"/>
      <c r="N1554" s="24"/>
      <c r="O1554" s="24"/>
      <c r="P1554" s="24"/>
    </row>
    <row r="1555" spans="1:16" ht="16.5" thickBot="1" x14ac:dyDescent="0.25">
      <c r="A1555" s="24"/>
      <c r="B1555" s="24"/>
      <c r="C1555" s="191"/>
      <c r="D1555" s="24"/>
      <c r="E1555" s="196"/>
      <c r="F1555" s="24"/>
      <c r="G1555" s="197"/>
      <c r="H1555" s="24"/>
      <c r="I1555" s="24"/>
      <c r="J1555" s="24"/>
      <c r="L1555" s="24"/>
      <c r="M1555" s="24"/>
      <c r="N1555" s="24"/>
      <c r="O1555" s="24"/>
      <c r="P1555" s="24"/>
    </row>
    <row r="1556" spans="1:16" ht="16.5" thickBot="1" x14ac:dyDescent="0.25">
      <c r="A1556" s="24"/>
      <c r="B1556" s="24"/>
      <c r="C1556" s="191"/>
      <c r="D1556" s="24"/>
      <c r="E1556" s="196"/>
      <c r="F1556" s="24"/>
      <c r="G1556" s="197"/>
      <c r="H1556" s="24"/>
      <c r="I1556" s="24"/>
      <c r="J1556" s="24"/>
      <c r="L1556" s="24"/>
      <c r="M1556" s="24"/>
      <c r="N1556" s="24"/>
      <c r="O1556" s="24"/>
      <c r="P1556" s="24"/>
    </row>
    <row r="1557" spans="1:16" ht="16.5" thickBot="1" x14ac:dyDescent="0.25">
      <c r="A1557" s="24"/>
      <c r="B1557" s="24"/>
      <c r="C1557" s="191"/>
      <c r="D1557" s="24"/>
      <c r="E1557" s="196"/>
      <c r="F1557" s="24"/>
      <c r="G1557" s="197"/>
      <c r="H1557" s="24"/>
      <c r="I1557" s="24"/>
      <c r="J1557" s="24"/>
      <c r="L1557" s="24"/>
      <c r="M1557" s="24"/>
      <c r="N1557" s="24"/>
      <c r="O1557" s="24"/>
      <c r="P1557" s="24"/>
    </row>
    <row r="1558" spans="1:16" ht="16.5" thickBot="1" x14ac:dyDescent="0.25">
      <c r="A1558" s="24"/>
      <c r="B1558" s="24"/>
      <c r="C1558" s="191"/>
      <c r="D1558" s="24"/>
      <c r="E1558" s="196"/>
      <c r="F1558" s="24"/>
      <c r="G1558" s="197"/>
      <c r="H1558" s="24"/>
      <c r="I1558" s="24"/>
      <c r="J1558" s="24"/>
      <c r="L1558" s="24"/>
      <c r="M1558" s="24"/>
      <c r="N1558" s="24"/>
      <c r="O1558" s="24"/>
      <c r="P1558" s="24"/>
    </row>
    <row r="1559" spans="1:16" ht="16.5" thickBot="1" x14ac:dyDescent="0.25">
      <c r="A1559" s="24"/>
      <c r="B1559" s="24"/>
      <c r="C1559" s="191"/>
      <c r="D1559" s="24"/>
      <c r="E1559" s="196"/>
      <c r="F1559" s="24"/>
      <c r="G1559" s="197"/>
      <c r="H1559" s="24"/>
      <c r="I1559" s="24"/>
      <c r="J1559" s="24"/>
      <c r="L1559" s="24"/>
      <c r="M1559" s="24"/>
      <c r="N1559" s="24"/>
      <c r="O1559" s="24"/>
      <c r="P1559" s="24"/>
    </row>
    <row r="1560" spans="1:16" ht="16.5" thickBot="1" x14ac:dyDescent="0.25">
      <c r="A1560" s="24"/>
      <c r="B1560" s="24"/>
      <c r="C1560" s="191"/>
      <c r="D1560" s="24"/>
      <c r="E1560" s="196"/>
      <c r="F1560" s="24"/>
      <c r="G1560" s="197"/>
      <c r="H1560" s="24"/>
      <c r="I1560" s="24"/>
      <c r="J1560" s="24"/>
      <c r="L1560" s="24"/>
      <c r="M1560" s="24"/>
      <c r="N1560" s="24"/>
      <c r="O1560" s="24"/>
      <c r="P1560" s="24"/>
    </row>
    <row r="1561" spans="1:16" ht="16.5" thickBot="1" x14ac:dyDescent="0.25">
      <c r="A1561" s="24"/>
      <c r="B1561" s="24"/>
      <c r="C1561" s="191"/>
      <c r="D1561" s="24"/>
      <c r="E1561" s="196"/>
      <c r="F1561" s="24"/>
      <c r="G1561" s="197"/>
      <c r="H1561" s="24"/>
      <c r="I1561" s="24"/>
      <c r="J1561" s="24"/>
      <c r="L1561" s="24"/>
      <c r="M1561" s="24"/>
      <c r="N1561" s="24"/>
      <c r="O1561" s="24"/>
      <c r="P1561" s="24"/>
    </row>
    <row r="1562" spans="1:16" ht="16.5" thickBot="1" x14ac:dyDescent="0.25">
      <c r="A1562" s="24"/>
      <c r="B1562" s="24"/>
      <c r="C1562" s="191"/>
      <c r="D1562" s="24"/>
      <c r="E1562" s="196"/>
      <c r="F1562" s="24"/>
      <c r="G1562" s="197"/>
      <c r="H1562" s="24"/>
      <c r="I1562" s="24"/>
      <c r="J1562" s="24"/>
      <c r="L1562" s="24"/>
      <c r="M1562" s="24"/>
      <c r="N1562" s="24"/>
      <c r="O1562" s="24"/>
      <c r="P1562" s="24"/>
    </row>
    <row r="1563" spans="1:16" ht="16.5" thickBot="1" x14ac:dyDescent="0.25">
      <c r="A1563" s="24"/>
      <c r="B1563" s="24"/>
      <c r="C1563" s="191"/>
      <c r="D1563" s="24"/>
      <c r="E1563" s="196"/>
      <c r="F1563" s="24"/>
      <c r="G1563" s="197"/>
      <c r="H1563" s="24"/>
      <c r="I1563" s="24"/>
      <c r="J1563" s="24"/>
      <c r="L1563" s="24"/>
      <c r="M1563" s="24"/>
      <c r="N1563" s="24"/>
      <c r="O1563" s="24"/>
      <c r="P1563" s="24"/>
    </row>
    <row r="1564" spans="1:16" ht="16.5" thickBot="1" x14ac:dyDescent="0.25">
      <c r="A1564" s="24"/>
      <c r="B1564" s="24"/>
      <c r="C1564" s="191"/>
      <c r="D1564" s="24"/>
      <c r="E1564" s="196"/>
      <c r="F1564" s="24"/>
      <c r="G1564" s="197"/>
      <c r="H1564" s="24"/>
      <c r="I1564" s="24"/>
      <c r="J1564" s="24"/>
      <c r="L1564" s="24"/>
      <c r="M1564" s="24"/>
      <c r="N1564" s="24"/>
      <c r="O1564" s="24"/>
      <c r="P1564" s="24"/>
    </row>
    <row r="1565" spans="1:16" ht="16.5" thickBot="1" x14ac:dyDescent="0.25">
      <c r="A1565" s="24"/>
      <c r="B1565" s="24"/>
      <c r="C1565" s="191"/>
      <c r="D1565" s="24"/>
      <c r="E1565" s="196"/>
      <c r="F1565" s="24"/>
      <c r="G1565" s="197"/>
      <c r="H1565" s="24"/>
      <c r="I1565" s="24"/>
      <c r="J1565" s="24"/>
      <c r="L1565" s="24"/>
      <c r="M1565" s="24"/>
      <c r="N1565" s="24"/>
      <c r="O1565" s="24"/>
      <c r="P1565" s="24"/>
    </row>
    <row r="1566" spans="1:16" ht="16.5" thickBot="1" x14ac:dyDescent="0.25">
      <c r="A1566" s="24"/>
      <c r="B1566" s="24"/>
      <c r="C1566" s="191"/>
      <c r="D1566" s="24"/>
      <c r="E1566" s="196"/>
      <c r="F1566" s="24"/>
      <c r="G1566" s="197"/>
      <c r="H1566" s="24"/>
      <c r="I1566" s="24"/>
      <c r="J1566" s="24"/>
      <c r="L1566" s="24"/>
      <c r="M1566" s="24"/>
      <c r="N1566" s="24"/>
      <c r="O1566" s="24"/>
      <c r="P1566" s="24"/>
    </row>
    <row r="1567" spans="1:16" ht="16.5" thickBot="1" x14ac:dyDescent="0.25">
      <c r="A1567" s="24"/>
      <c r="B1567" s="24"/>
      <c r="C1567" s="191"/>
      <c r="D1567" s="24"/>
      <c r="E1567" s="196"/>
      <c r="F1567" s="24"/>
      <c r="G1567" s="197"/>
      <c r="H1567" s="24"/>
      <c r="I1567" s="24"/>
      <c r="J1567" s="24"/>
      <c r="L1567" s="24"/>
      <c r="M1567" s="24"/>
      <c r="N1567" s="24"/>
      <c r="O1567" s="24"/>
      <c r="P1567" s="24"/>
    </row>
    <row r="1568" spans="1:16" ht="16.5" thickBot="1" x14ac:dyDescent="0.25">
      <c r="A1568" s="24"/>
      <c r="B1568" s="24"/>
      <c r="C1568" s="191"/>
      <c r="D1568" s="24"/>
      <c r="E1568" s="196"/>
      <c r="F1568" s="24"/>
      <c r="G1568" s="197"/>
      <c r="H1568" s="24"/>
      <c r="I1568" s="24"/>
      <c r="J1568" s="24"/>
      <c r="L1568" s="24"/>
      <c r="M1568" s="24"/>
      <c r="N1568" s="24"/>
      <c r="O1568" s="24"/>
      <c r="P1568" s="24"/>
    </row>
    <row r="1569" spans="1:16" ht="16.5" thickBot="1" x14ac:dyDescent="0.25">
      <c r="A1569" s="24"/>
      <c r="B1569" s="24"/>
      <c r="C1569" s="191"/>
      <c r="D1569" s="24"/>
      <c r="E1569" s="196"/>
      <c r="F1569" s="24"/>
      <c r="G1569" s="197"/>
      <c r="H1569" s="24"/>
      <c r="I1569" s="24"/>
      <c r="J1569" s="24"/>
      <c r="L1569" s="24"/>
      <c r="M1569" s="24"/>
      <c r="N1569" s="24"/>
      <c r="O1569" s="24"/>
      <c r="P1569" s="24"/>
    </row>
    <row r="1570" spans="1:16" ht="16.5" thickBot="1" x14ac:dyDescent="0.25">
      <c r="A1570" s="24"/>
      <c r="B1570" s="24"/>
      <c r="C1570" s="191"/>
      <c r="D1570" s="24"/>
      <c r="E1570" s="196"/>
      <c r="F1570" s="24"/>
      <c r="G1570" s="197"/>
      <c r="H1570" s="24"/>
      <c r="I1570" s="24"/>
      <c r="J1570" s="24"/>
      <c r="L1570" s="24"/>
      <c r="M1570" s="24"/>
      <c r="N1570" s="24"/>
      <c r="O1570" s="24"/>
      <c r="P1570" s="24"/>
    </row>
    <row r="1571" spans="1:16" ht="16.5" thickBot="1" x14ac:dyDescent="0.25">
      <c r="A1571" s="24"/>
      <c r="B1571" s="24"/>
      <c r="C1571" s="191"/>
      <c r="D1571" s="24"/>
      <c r="E1571" s="196"/>
      <c r="F1571" s="24"/>
      <c r="G1571" s="197"/>
      <c r="H1571" s="24"/>
      <c r="I1571" s="24"/>
      <c r="J1571" s="24"/>
      <c r="L1571" s="24"/>
      <c r="M1571" s="24"/>
      <c r="N1571" s="24"/>
      <c r="O1571" s="24"/>
      <c r="P1571" s="24"/>
    </row>
    <row r="1572" spans="1:16" ht="16.5" thickBot="1" x14ac:dyDescent="0.25">
      <c r="A1572" s="24"/>
      <c r="B1572" s="24"/>
      <c r="C1572" s="191"/>
      <c r="D1572" s="24"/>
      <c r="E1572" s="196"/>
      <c r="F1572" s="24"/>
      <c r="G1572" s="197"/>
      <c r="H1572" s="24"/>
      <c r="I1572" s="24"/>
      <c r="J1572" s="24"/>
      <c r="L1572" s="24"/>
      <c r="M1572" s="24"/>
      <c r="N1572" s="24"/>
      <c r="O1572" s="24"/>
      <c r="P1572" s="24"/>
    </row>
    <row r="1573" spans="1:16" ht="16.5" thickBot="1" x14ac:dyDescent="0.25">
      <c r="A1573" s="24"/>
      <c r="B1573" s="24"/>
      <c r="C1573" s="191"/>
      <c r="D1573" s="24"/>
      <c r="E1573" s="196"/>
      <c r="F1573" s="24"/>
      <c r="G1573" s="197"/>
      <c r="H1573" s="24"/>
      <c r="I1573" s="24"/>
      <c r="J1573" s="24"/>
      <c r="L1573" s="24"/>
      <c r="M1573" s="24"/>
      <c r="N1573" s="24"/>
      <c r="O1573" s="24"/>
      <c r="P1573" s="24"/>
    </row>
    <row r="1574" spans="1:16" ht="16.5" thickBot="1" x14ac:dyDescent="0.25">
      <c r="A1574" s="24"/>
      <c r="B1574" s="24"/>
      <c r="C1574" s="191"/>
      <c r="D1574" s="24"/>
      <c r="E1574" s="196"/>
      <c r="F1574" s="24"/>
      <c r="G1574" s="197"/>
      <c r="H1574" s="24"/>
      <c r="I1574" s="24"/>
      <c r="J1574" s="24"/>
      <c r="L1574" s="24"/>
      <c r="M1574" s="24"/>
      <c r="N1574" s="24"/>
      <c r="O1574" s="24"/>
      <c r="P1574" s="24"/>
    </row>
    <row r="1575" spans="1:16" ht="16.5" thickBot="1" x14ac:dyDescent="0.25">
      <c r="A1575" s="24"/>
      <c r="B1575" s="24"/>
      <c r="C1575" s="191"/>
      <c r="D1575" s="24"/>
      <c r="E1575" s="196"/>
      <c r="F1575" s="24"/>
      <c r="G1575" s="197"/>
      <c r="H1575" s="24"/>
      <c r="I1575" s="24"/>
      <c r="J1575" s="24"/>
      <c r="L1575" s="24"/>
      <c r="M1575" s="24"/>
      <c r="N1575" s="24"/>
      <c r="O1575" s="24"/>
      <c r="P1575" s="24"/>
    </row>
    <row r="1576" spans="1:16" ht="16.5" thickBot="1" x14ac:dyDescent="0.25">
      <c r="A1576" s="24"/>
      <c r="B1576" s="24"/>
      <c r="C1576" s="191"/>
      <c r="D1576" s="24"/>
      <c r="E1576" s="196"/>
      <c r="F1576" s="24"/>
      <c r="G1576" s="197"/>
      <c r="H1576" s="24"/>
      <c r="I1576" s="24"/>
      <c r="J1576" s="24"/>
      <c r="L1576" s="24"/>
      <c r="M1576" s="24"/>
      <c r="N1576" s="24"/>
      <c r="O1576" s="24"/>
      <c r="P1576" s="24"/>
    </row>
    <row r="1577" spans="1:16" ht="16.5" thickBot="1" x14ac:dyDescent="0.25">
      <c r="A1577" s="24"/>
      <c r="B1577" s="24"/>
      <c r="C1577" s="191"/>
      <c r="D1577" s="24"/>
      <c r="E1577" s="196"/>
      <c r="F1577" s="24"/>
      <c r="G1577" s="197"/>
      <c r="H1577" s="24"/>
      <c r="I1577" s="24"/>
      <c r="J1577" s="24"/>
      <c r="L1577" s="24"/>
      <c r="M1577" s="24"/>
      <c r="N1577" s="24"/>
      <c r="O1577" s="24"/>
      <c r="P1577" s="24"/>
    </row>
    <row r="1578" spans="1:16" ht="16.5" thickBot="1" x14ac:dyDescent="0.25">
      <c r="A1578" s="24"/>
      <c r="B1578" s="24"/>
      <c r="C1578" s="191"/>
      <c r="D1578" s="24"/>
      <c r="E1578" s="196"/>
      <c r="F1578" s="24"/>
      <c r="G1578" s="197"/>
      <c r="H1578" s="24"/>
      <c r="I1578" s="24"/>
      <c r="J1578" s="24"/>
      <c r="L1578" s="24"/>
      <c r="M1578" s="24"/>
      <c r="N1578" s="24"/>
      <c r="O1578" s="24"/>
      <c r="P1578" s="24"/>
    </row>
    <row r="1579" spans="1:16" ht="16.5" thickBot="1" x14ac:dyDescent="0.25">
      <c r="A1579" s="24"/>
      <c r="B1579" s="24"/>
      <c r="C1579" s="191"/>
      <c r="D1579" s="24"/>
      <c r="E1579" s="196"/>
      <c r="F1579" s="24"/>
      <c r="G1579" s="197"/>
      <c r="H1579" s="24"/>
      <c r="I1579" s="24"/>
      <c r="J1579" s="24"/>
      <c r="L1579" s="24"/>
      <c r="M1579" s="24"/>
      <c r="N1579" s="24"/>
      <c r="O1579" s="24"/>
      <c r="P1579" s="24"/>
    </row>
    <row r="1580" spans="1:16" ht="16.5" thickBot="1" x14ac:dyDescent="0.25">
      <c r="A1580" s="24"/>
      <c r="B1580" s="24"/>
      <c r="C1580" s="191"/>
      <c r="D1580" s="24"/>
      <c r="E1580" s="196"/>
      <c r="F1580" s="24"/>
      <c r="G1580" s="197"/>
      <c r="H1580" s="24"/>
      <c r="I1580" s="24"/>
      <c r="J1580" s="24"/>
      <c r="L1580" s="24"/>
      <c r="M1580" s="24"/>
      <c r="N1580" s="24"/>
      <c r="O1580" s="24"/>
      <c r="P1580" s="24"/>
    </row>
    <row r="1581" spans="1:16" ht="16.5" thickBot="1" x14ac:dyDescent="0.25">
      <c r="A1581" s="24"/>
      <c r="B1581" s="24"/>
      <c r="C1581" s="191"/>
      <c r="D1581" s="24"/>
      <c r="E1581" s="196"/>
      <c r="F1581" s="24"/>
      <c r="G1581" s="197"/>
      <c r="H1581" s="24"/>
      <c r="I1581" s="24"/>
      <c r="J1581" s="24"/>
      <c r="L1581" s="24"/>
      <c r="M1581" s="24"/>
      <c r="N1581" s="24"/>
      <c r="O1581" s="24"/>
      <c r="P1581" s="24"/>
    </row>
    <row r="1582" spans="1:16" ht="16.5" thickBot="1" x14ac:dyDescent="0.25">
      <c r="A1582" s="24"/>
      <c r="B1582" s="24"/>
      <c r="C1582" s="191"/>
      <c r="D1582" s="24"/>
      <c r="E1582" s="196"/>
      <c r="F1582" s="24"/>
      <c r="G1582" s="197"/>
      <c r="H1582" s="24"/>
      <c r="I1582" s="24"/>
      <c r="J1582" s="24"/>
      <c r="L1582" s="24"/>
      <c r="M1582" s="24"/>
      <c r="N1582" s="24"/>
      <c r="O1582" s="24"/>
      <c r="P1582" s="24"/>
    </row>
    <row r="1583" spans="1:16" ht="16.5" thickBot="1" x14ac:dyDescent="0.25">
      <c r="A1583" s="24"/>
      <c r="B1583" s="24"/>
      <c r="C1583" s="191"/>
      <c r="D1583" s="24"/>
      <c r="E1583" s="196"/>
      <c r="F1583" s="24"/>
      <c r="G1583" s="197"/>
      <c r="H1583" s="24"/>
      <c r="I1583" s="24"/>
      <c r="J1583" s="24"/>
      <c r="L1583" s="24"/>
      <c r="M1583" s="24"/>
      <c r="N1583" s="24"/>
      <c r="O1583" s="24"/>
      <c r="P1583" s="24"/>
    </row>
    <row r="1584" spans="1:16" ht="16.5" thickBot="1" x14ac:dyDescent="0.25">
      <c r="A1584" s="24"/>
      <c r="B1584" s="24"/>
      <c r="C1584" s="191"/>
      <c r="D1584" s="24"/>
      <c r="E1584" s="196"/>
      <c r="F1584" s="24"/>
      <c r="G1584" s="197"/>
      <c r="H1584" s="24"/>
      <c r="I1584" s="24"/>
      <c r="J1584" s="24"/>
      <c r="L1584" s="24"/>
      <c r="M1584" s="24"/>
      <c r="N1584" s="24"/>
      <c r="O1584" s="24"/>
      <c r="P1584" s="24"/>
    </row>
    <row r="1585" spans="1:16" ht="16.5" thickBot="1" x14ac:dyDescent="0.25">
      <c r="A1585" s="24"/>
      <c r="B1585" s="24"/>
      <c r="C1585" s="191"/>
      <c r="D1585" s="24"/>
      <c r="E1585" s="196"/>
      <c r="F1585" s="24"/>
      <c r="G1585" s="197"/>
      <c r="H1585" s="24"/>
      <c r="I1585" s="24"/>
      <c r="J1585" s="24"/>
      <c r="L1585" s="24"/>
      <c r="M1585" s="24"/>
      <c r="N1585" s="24"/>
      <c r="O1585" s="24"/>
      <c r="P1585" s="24"/>
    </row>
    <row r="1586" spans="1:16" ht="16.5" thickBot="1" x14ac:dyDescent="0.25">
      <c r="A1586" s="24"/>
      <c r="B1586" s="24"/>
      <c r="C1586" s="191"/>
      <c r="D1586" s="24"/>
      <c r="E1586" s="196"/>
      <c r="F1586" s="24"/>
      <c r="G1586" s="197"/>
      <c r="H1586" s="24"/>
      <c r="I1586" s="24"/>
      <c r="J1586" s="24"/>
      <c r="L1586" s="24"/>
      <c r="M1586" s="24"/>
      <c r="N1586" s="24"/>
      <c r="O1586" s="24"/>
      <c r="P1586" s="24"/>
    </row>
    <row r="1587" spans="1:16" ht="16.5" thickBot="1" x14ac:dyDescent="0.25">
      <c r="A1587" s="24"/>
      <c r="B1587" s="24"/>
      <c r="C1587" s="191"/>
      <c r="D1587" s="24"/>
      <c r="E1587" s="196"/>
      <c r="F1587" s="24"/>
      <c r="G1587" s="197"/>
      <c r="H1587" s="24"/>
      <c r="I1587" s="24"/>
      <c r="J1587" s="24"/>
      <c r="L1587" s="24"/>
      <c r="M1587" s="24"/>
      <c r="N1587" s="24"/>
      <c r="O1587" s="24"/>
      <c r="P1587" s="24"/>
    </row>
    <row r="1588" spans="1:16" ht="16.5" thickBot="1" x14ac:dyDescent="0.25">
      <c r="A1588" s="24"/>
      <c r="B1588" s="24"/>
      <c r="C1588" s="191"/>
      <c r="D1588" s="24"/>
      <c r="E1588" s="196"/>
      <c r="F1588" s="24"/>
      <c r="G1588" s="197"/>
      <c r="H1588" s="24"/>
      <c r="I1588" s="24"/>
      <c r="J1588" s="24"/>
      <c r="L1588" s="24"/>
      <c r="M1588" s="24"/>
      <c r="N1588" s="24"/>
      <c r="O1588" s="24"/>
      <c r="P1588" s="24"/>
    </row>
    <row r="1589" spans="1:16" ht="16.5" thickBot="1" x14ac:dyDescent="0.25">
      <c r="A1589" s="24"/>
      <c r="B1589" s="24"/>
      <c r="C1589" s="191"/>
      <c r="D1589" s="24"/>
      <c r="E1589" s="196"/>
      <c r="F1589" s="24"/>
      <c r="G1589" s="197"/>
      <c r="H1589" s="24"/>
      <c r="I1589" s="24"/>
      <c r="J1589" s="24"/>
      <c r="L1589" s="24"/>
      <c r="M1589" s="24"/>
      <c r="N1589" s="24"/>
      <c r="O1589" s="24"/>
      <c r="P1589" s="24"/>
    </row>
    <row r="1590" spans="1:16" ht="16.5" thickBot="1" x14ac:dyDescent="0.25">
      <c r="A1590" s="24"/>
      <c r="B1590" s="24"/>
      <c r="C1590" s="191"/>
      <c r="D1590" s="24"/>
      <c r="E1590" s="196"/>
      <c r="F1590" s="24"/>
      <c r="G1590" s="197"/>
      <c r="H1590" s="24"/>
      <c r="I1590" s="24"/>
      <c r="J1590" s="24"/>
      <c r="L1590" s="24"/>
      <c r="M1590" s="24"/>
      <c r="N1590" s="24"/>
      <c r="O1590" s="24"/>
      <c r="P1590" s="24"/>
    </row>
    <row r="1591" spans="1:16" ht="16.5" thickBot="1" x14ac:dyDescent="0.25">
      <c r="A1591" s="24"/>
      <c r="B1591" s="24"/>
      <c r="C1591" s="191"/>
      <c r="D1591" s="24"/>
      <c r="E1591" s="196"/>
      <c r="F1591" s="24"/>
      <c r="G1591" s="197"/>
      <c r="H1591" s="24"/>
      <c r="I1591" s="24"/>
      <c r="J1591" s="24"/>
      <c r="L1591" s="24"/>
      <c r="M1591" s="24"/>
      <c r="N1591" s="24"/>
      <c r="O1591" s="24"/>
      <c r="P1591" s="24"/>
    </row>
    <row r="1592" spans="1:16" ht="16.5" thickBot="1" x14ac:dyDescent="0.25">
      <c r="A1592" s="24"/>
      <c r="B1592" s="24"/>
      <c r="C1592" s="191"/>
      <c r="D1592" s="24"/>
      <c r="E1592" s="196"/>
      <c r="F1592" s="24"/>
      <c r="G1592" s="197"/>
      <c r="H1592" s="24"/>
      <c r="I1592" s="24"/>
      <c r="J1592" s="24"/>
      <c r="L1592" s="24"/>
      <c r="M1592" s="24"/>
      <c r="N1592" s="24"/>
      <c r="O1592" s="24"/>
      <c r="P1592" s="24"/>
    </row>
    <row r="1593" spans="1:16" ht="16.5" thickBot="1" x14ac:dyDescent="0.25">
      <c r="A1593" s="24"/>
      <c r="B1593" s="24"/>
      <c r="C1593" s="191"/>
      <c r="D1593" s="24"/>
      <c r="E1593" s="196"/>
      <c r="F1593" s="24"/>
      <c r="G1593" s="197"/>
      <c r="H1593" s="24"/>
      <c r="I1593" s="24"/>
      <c r="J1593" s="24"/>
      <c r="L1593" s="24"/>
      <c r="M1593" s="24"/>
      <c r="N1593" s="24"/>
      <c r="O1593" s="24"/>
      <c r="P1593" s="24"/>
    </row>
    <row r="1594" spans="1:16" ht="16.5" thickBot="1" x14ac:dyDescent="0.25">
      <c r="A1594" s="24"/>
      <c r="B1594" s="24"/>
      <c r="C1594" s="191"/>
      <c r="D1594" s="24"/>
      <c r="E1594" s="196"/>
      <c r="F1594" s="24"/>
      <c r="G1594" s="197"/>
      <c r="H1594" s="24"/>
      <c r="I1594" s="24"/>
      <c r="J1594" s="24"/>
      <c r="L1594" s="24"/>
      <c r="M1594" s="24"/>
      <c r="N1594" s="24"/>
      <c r="O1594" s="24"/>
      <c r="P1594" s="24"/>
    </row>
    <row r="1595" spans="1:16" ht="16.5" thickBot="1" x14ac:dyDescent="0.25">
      <c r="A1595" s="24"/>
      <c r="B1595" s="24"/>
      <c r="C1595" s="191"/>
      <c r="D1595" s="24"/>
      <c r="E1595" s="196"/>
      <c r="F1595" s="24"/>
      <c r="G1595" s="197"/>
      <c r="H1595" s="24"/>
      <c r="I1595" s="24"/>
      <c r="J1595" s="24"/>
      <c r="L1595" s="24"/>
      <c r="M1595" s="24"/>
      <c r="N1595" s="24"/>
      <c r="O1595" s="24"/>
      <c r="P1595" s="24"/>
    </row>
    <row r="1596" spans="1:16" ht="16.5" thickBot="1" x14ac:dyDescent="0.25">
      <c r="A1596" s="24"/>
      <c r="B1596" s="24"/>
      <c r="C1596" s="191"/>
      <c r="D1596" s="24"/>
      <c r="E1596" s="196"/>
      <c r="F1596" s="24"/>
      <c r="G1596" s="197"/>
      <c r="H1596" s="24"/>
      <c r="I1596" s="24"/>
      <c r="J1596" s="24"/>
      <c r="L1596" s="24"/>
      <c r="M1596" s="24"/>
      <c r="N1596" s="24"/>
      <c r="O1596" s="24"/>
      <c r="P1596" s="24"/>
    </row>
    <row r="1597" spans="1:16" ht="16.5" thickBot="1" x14ac:dyDescent="0.25">
      <c r="A1597" s="24"/>
      <c r="B1597" s="24"/>
      <c r="C1597" s="191"/>
      <c r="D1597" s="24"/>
      <c r="E1597" s="196"/>
      <c r="F1597" s="24"/>
      <c r="G1597" s="197"/>
      <c r="H1597" s="24"/>
      <c r="I1597" s="24"/>
      <c r="J1597" s="24"/>
      <c r="L1597" s="24"/>
      <c r="M1597" s="24"/>
      <c r="N1597" s="24"/>
      <c r="O1597" s="24"/>
      <c r="P1597" s="24"/>
    </row>
    <row r="1598" spans="1:16" ht="16.5" thickBot="1" x14ac:dyDescent="0.25">
      <c r="A1598" s="24"/>
      <c r="B1598" s="24"/>
      <c r="C1598" s="191"/>
      <c r="D1598" s="24"/>
      <c r="E1598" s="196"/>
      <c r="F1598" s="24"/>
      <c r="G1598" s="197"/>
      <c r="H1598" s="24"/>
      <c r="I1598" s="24"/>
      <c r="J1598" s="24"/>
      <c r="L1598" s="24"/>
      <c r="M1598" s="24"/>
      <c r="N1598" s="24"/>
      <c r="O1598" s="24"/>
      <c r="P1598" s="24"/>
    </row>
    <row r="1599" spans="1:16" ht="16.5" thickBot="1" x14ac:dyDescent="0.25">
      <c r="A1599" s="24"/>
      <c r="B1599" s="24"/>
      <c r="C1599" s="191"/>
      <c r="D1599" s="24"/>
      <c r="E1599" s="196"/>
      <c r="F1599" s="24"/>
      <c r="G1599" s="197"/>
      <c r="H1599" s="24"/>
      <c r="I1599" s="24"/>
      <c r="J1599" s="24"/>
      <c r="L1599" s="24"/>
      <c r="M1599" s="24"/>
      <c r="N1599" s="24"/>
      <c r="O1599" s="24"/>
      <c r="P1599" s="24"/>
    </row>
    <row r="1600" spans="1:16" ht="16.5" thickBot="1" x14ac:dyDescent="0.25">
      <c r="A1600" s="24"/>
      <c r="B1600" s="24"/>
      <c r="C1600" s="191"/>
      <c r="D1600" s="24"/>
      <c r="E1600" s="196"/>
      <c r="F1600" s="24"/>
      <c r="G1600" s="197"/>
      <c r="H1600" s="24"/>
      <c r="I1600" s="24"/>
      <c r="J1600" s="24"/>
      <c r="L1600" s="24"/>
      <c r="M1600" s="24"/>
      <c r="N1600" s="24"/>
      <c r="O1600" s="24"/>
      <c r="P1600" s="24"/>
    </row>
    <row r="1601" spans="1:16" ht="16.5" thickBot="1" x14ac:dyDescent="0.25">
      <c r="A1601" s="24"/>
      <c r="B1601" s="24"/>
      <c r="C1601" s="191"/>
      <c r="D1601" s="24"/>
      <c r="E1601" s="196"/>
      <c r="F1601" s="24"/>
      <c r="G1601" s="197"/>
      <c r="H1601" s="24"/>
      <c r="I1601" s="24"/>
      <c r="J1601" s="24"/>
      <c r="L1601" s="24"/>
      <c r="M1601" s="24"/>
      <c r="N1601" s="24"/>
      <c r="O1601" s="24"/>
      <c r="P1601" s="24"/>
    </row>
    <row r="1602" spans="1:16" ht="16.5" thickBot="1" x14ac:dyDescent="0.25">
      <c r="A1602" s="24"/>
      <c r="B1602" s="24"/>
      <c r="C1602" s="191"/>
      <c r="D1602" s="24"/>
      <c r="E1602" s="196"/>
      <c r="F1602" s="24"/>
      <c r="G1602" s="197"/>
      <c r="H1602" s="24"/>
      <c r="I1602" s="24"/>
      <c r="J1602" s="24"/>
      <c r="L1602" s="24"/>
      <c r="M1602" s="24"/>
      <c r="N1602" s="24"/>
      <c r="O1602" s="24"/>
      <c r="P1602" s="24"/>
    </row>
    <row r="1603" spans="1:16" ht="16.5" thickBot="1" x14ac:dyDescent="0.25">
      <c r="A1603" s="24"/>
      <c r="B1603" s="24"/>
      <c r="C1603" s="191"/>
      <c r="D1603" s="24"/>
      <c r="E1603" s="196"/>
      <c r="F1603" s="24"/>
      <c r="G1603" s="197"/>
      <c r="H1603" s="24"/>
      <c r="I1603" s="24"/>
      <c r="J1603" s="24"/>
      <c r="L1603" s="24"/>
      <c r="M1603" s="24"/>
      <c r="N1603" s="24"/>
      <c r="O1603" s="24"/>
      <c r="P1603" s="24"/>
    </row>
    <row r="1604" spans="1:16" ht="16.5" thickBot="1" x14ac:dyDescent="0.25">
      <c r="A1604" s="24"/>
      <c r="B1604" s="24"/>
      <c r="C1604" s="191"/>
      <c r="D1604" s="24"/>
      <c r="E1604" s="196"/>
      <c r="F1604" s="24"/>
      <c r="G1604" s="197"/>
      <c r="H1604" s="24"/>
      <c r="I1604" s="24"/>
      <c r="J1604" s="24"/>
      <c r="L1604" s="24"/>
      <c r="M1604" s="24"/>
      <c r="N1604" s="24"/>
      <c r="O1604" s="24"/>
      <c r="P1604" s="24"/>
    </row>
    <row r="1605" spans="1:16" ht="16.5" thickBot="1" x14ac:dyDescent="0.25">
      <c r="A1605" s="24"/>
      <c r="B1605" s="24"/>
      <c r="C1605" s="191"/>
      <c r="D1605" s="24"/>
      <c r="E1605" s="196"/>
      <c r="F1605" s="24"/>
      <c r="G1605" s="197"/>
      <c r="H1605" s="24"/>
      <c r="I1605" s="24"/>
      <c r="J1605" s="24"/>
      <c r="L1605" s="24"/>
      <c r="M1605" s="24"/>
      <c r="N1605" s="24"/>
      <c r="O1605" s="24"/>
      <c r="P1605" s="24"/>
    </row>
    <row r="1606" spans="1:16" x14ac:dyDescent="0.2">
      <c r="A1606" s="24"/>
      <c r="B1606" s="24"/>
      <c r="C1606" s="191"/>
      <c r="D1606" s="24"/>
      <c r="E1606" s="198"/>
      <c r="F1606" s="24"/>
      <c r="G1606" s="197"/>
      <c r="H1606" s="24"/>
      <c r="I1606" s="24"/>
      <c r="J1606" s="24"/>
      <c r="L1606" s="24"/>
      <c r="M1606" s="24"/>
      <c r="N1606" s="24"/>
      <c r="O1606" s="24"/>
      <c r="P1606" s="24"/>
    </row>
  </sheetData>
  <sheetProtection algorithmName="SHA-512" hashValue="j3mJ2xwyU6vzIdwZeaRSjvfcjWpqeu0Uo4Td7ctlLn3rxCNFKzhIDNGGC6A4whIGLBwv/iey6uHwWIZP/dw0iA==" saltValue="nmp/n7YsxaHdqxlKMgKmoQ==" spinCount="100000" sheet="1" objects="1" scenarios="1" autoFilter="0"/>
  <autoFilter ref="A2:R646" xr:uid="{00000000-0009-0000-0000-000001000000}"/>
  <mergeCells count="6">
    <mergeCell ref="Q1:R1"/>
    <mergeCell ref="H1:J1"/>
    <mergeCell ref="C1:F1"/>
    <mergeCell ref="A1:B1"/>
    <mergeCell ref="K1:P1"/>
    <mergeCell ref="G1:G2"/>
  </mergeCells>
  <phoneticPr fontId="15" type="noConversion"/>
  <conditionalFormatting sqref="B9">
    <cfRule type="cellIs" dxfId="11" priority="12" operator="equal">
      <formula>0</formula>
    </cfRule>
  </conditionalFormatting>
  <conditionalFormatting sqref="D369:D371">
    <cfRule type="expression" dxfId="10" priority="17" stopIfTrue="1">
      <formula>$G$424&gt;0</formula>
    </cfRule>
  </conditionalFormatting>
  <conditionalFormatting sqref="D391 G391">
    <cfRule type="expression" dxfId="9" priority="18" stopIfTrue="1">
      <formula>#REF!&gt;0</formula>
    </cfRule>
  </conditionalFormatting>
  <conditionalFormatting sqref="D392">
    <cfRule type="expression" dxfId="8" priority="5" stopIfTrue="1">
      <formula>$G$399&gt;0</formula>
    </cfRule>
  </conditionalFormatting>
  <conditionalFormatting sqref="D393">
    <cfRule type="expression" dxfId="7" priority="4" stopIfTrue="1">
      <formula>$G$401&gt;0</formula>
    </cfRule>
  </conditionalFormatting>
  <conditionalFormatting sqref="D394">
    <cfRule type="expression" dxfId="6" priority="2" stopIfTrue="1">
      <formula>$G$402&gt;0</formula>
    </cfRule>
  </conditionalFormatting>
  <conditionalFormatting sqref="E9">
    <cfRule type="cellIs" dxfId="5" priority="13" operator="equal">
      <formula>0</formula>
    </cfRule>
  </conditionalFormatting>
  <conditionalFormatting sqref="E293">
    <cfRule type="expression" dxfId="4" priority="1" stopIfTrue="1">
      <formula>$G$160&gt;0</formula>
    </cfRule>
  </conditionalFormatting>
  <conditionalFormatting sqref="G392">
    <cfRule type="expression" dxfId="3" priority="10" stopIfTrue="1">
      <formula>$G$399&gt;0</formula>
    </cfRule>
  </conditionalFormatting>
  <conditionalFormatting sqref="G393">
    <cfRule type="expression" dxfId="2" priority="9" stopIfTrue="1">
      <formula>$G$401&gt;0</formula>
    </cfRule>
  </conditionalFormatting>
  <conditionalFormatting sqref="G394">
    <cfRule type="expression" dxfId="1" priority="7" stopIfTrue="1">
      <formula>$G$402&gt;0</formula>
    </cfRule>
  </conditionalFormatting>
  <hyperlinks>
    <hyperlink ref="S88" r:id="rId1" xr:uid="{00000000-0004-0000-0100-000000000000}"/>
    <hyperlink ref="S142" r:id="rId2" xr:uid="{00000000-0004-0000-0100-000002000000}"/>
    <hyperlink ref="S554" r:id="rId3" xr:uid="{00000000-0004-0000-0100-000003000000}"/>
    <hyperlink ref="S553"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88" r:id="rId15" xr:uid="{00000000-0004-0000-0100-000012000000}"/>
    <hyperlink ref="S187" r:id="rId16" xr:uid="{00000000-0004-0000-0100-000013000000}"/>
    <hyperlink ref="S165" r:id="rId17" xr:uid="{00000000-0004-0000-0100-000015000000}"/>
    <hyperlink ref="S195" r:id="rId18" xr:uid="{00000000-0004-0000-0100-00001A000000}"/>
    <hyperlink ref="S198" r:id="rId19" xr:uid="{00000000-0004-0000-0100-00001D000000}"/>
    <hyperlink ref="S199" r:id="rId20" xr:uid="{00000000-0004-0000-0100-00001E000000}"/>
    <hyperlink ref="S200" r:id="rId21" xr:uid="{00000000-0004-0000-0100-00001F000000}"/>
    <hyperlink ref="S201" r:id="rId22" xr:uid="{00000000-0004-0000-0100-000020000000}"/>
    <hyperlink ref="S202" r:id="rId23" xr:uid="{00000000-0004-0000-0100-000021000000}"/>
    <hyperlink ref="S203" r:id="rId24" xr:uid="{00000000-0004-0000-0100-000022000000}"/>
    <hyperlink ref="S204" r:id="rId25" xr:uid="{00000000-0004-0000-0100-000023000000}"/>
    <hyperlink ref="S212" r:id="rId26" xr:uid="{00000000-0004-0000-0100-000024000000}"/>
    <hyperlink ref="S207" r:id="rId27" xr:uid="{00000000-0004-0000-0100-000025000000}"/>
    <hyperlink ref="S208" r:id="rId28" xr:uid="{00000000-0004-0000-0100-000026000000}"/>
    <hyperlink ref="S209" r:id="rId29" xr:uid="{00000000-0004-0000-0100-000027000000}"/>
    <hyperlink ref="S215" r:id="rId30" xr:uid="{00000000-0004-0000-0100-000028000000}"/>
    <hyperlink ref="S226" r:id="rId31" xr:uid="{00000000-0004-0000-0100-00002C000000}"/>
    <hyperlink ref="S227" r:id="rId32" xr:uid="{00000000-0004-0000-0100-00002D000000}"/>
    <hyperlink ref="S228" r:id="rId33" xr:uid="{00000000-0004-0000-0100-00002E000000}"/>
    <hyperlink ref="S229" r:id="rId34" xr:uid="{00000000-0004-0000-0100-00002F000000}"/>
    <hyperlink ref="S230" r:id="rId35" xr:uid="{00000000-0004-0000-0100-000030000000}"/>
    <hyperlink ref="S231" r:id="rId36" location="/2079" xr:uid="{00000000-0004-0000-0100-000033000000}"/>
    <hyperlink ref="S233" r:id="rId37" xr:uid="{00000000-0004-0000-0100-000035000000}"/>
    <hyperlink ref="S234" r:id="rId38" xr:uid="{00000000-0004-0000-0100-00003A000000}"/>
    <hyperlink ref="S283" r:id="rId39" xr:uid="{00000000-0004-0000-0100-00004F000000}"/>
    <hyperlink ref="S284" r:id="rId40" xr:uid="{00000000-0004-0000-0100-000050000000}"/>
    <hyperlink ref="S298" r:id="rId41" xr:uid="{00000000-0004-0000-0100-000051000000}"/>
    <hyperlink ref="S296" r:id="rId42" xr:uid="{00000000-0004-0000-0100-000055000000}"/>
    <hyperlink ref="S300" r:id="rId43" xr:uid="{00000000-0004-0000-0100-00005A000000}"/>
    <hyperlink ref="S301" r:id="rId44" xr:uid="{00000000-0004-0000-0100-00005C000000}"/>
    <hyperlink ref="S306" r:id="rId45" xr:uid="{00000000-0004-0000-0100-000062000000}"/>
    <hyperlink ref="S308" r:id="rId46" xr:uid="{00000000-0004-0000-0100-000063000000}"/>
    <hyperlink ref="S309" r:id="rId47" xr:uid="{00000000-0004-0000-0100-000064000000}"/>
    <hyperlink ref="S310" r:id="rId48" xr:uid="{00000000-0004-0000-0100-000065000000}"/>
    <hyperlink ref="S313" r:id="rId49" location="/5935-0016" xr:uid="{00000000-0004-0000-0100-000067000000}"/>
    <hyperlink ref="S314" r:id="rId50" location="/5935-0016" xr:uid="{00000000-0004-0000-0100-000068000000}"/>
    <hyperlink ref="S321" r:id="rId51" xr:uid="{00000000-0004-0000-0100-00006A000000}"/>
    <hyperlink ref="S323" r:id="rId52" xr:uid="{00000000-0004-0000-0100-00006B000000}"/>
    <hyperlink ref="S322" r:id="rId53" xr:uid="{00000000-0004-0000-0100-00006C000000}"/>
    <hyperlink ref="S324" r:id="rId54" xr:uid="{00000000-0004-0000-0100-00006D000000}"/>
    <hyperlink ref="S555" r:id="rId55" xr:uid="{00000000-0004-0000-0100-00006E000000}"/>
    <hyperlink ref="S556" r:id="rId56" xr:uid="{00000000-0004-0000-0100-00006F000000}"/>
    <hyperlink ref="S350" r:id="rId57" location="/R20421" xr:uid="{00000000-0004-0000-0100-000070000000}"/>
    <hyperlink ref="S352" r:id="rId58" xr:uid="{00000000-0004-0000-0100-000071000000}"/>
    <hyperlink ref="S354" r:id="rId59" xr:uid="{00000000-0004-0000-0100-000072000000}"/>
    <hyperlink ref="S358" r:id="rId60" xr:uid="{00000000-0004-0000-0100-000076000000}"/>
    <hyperlink ref="S360" r:id="rId61" xr:uid="{00000000-0004-0000-0100-000077000000}"/>
    <hyperlink ref="S361" r:id="rId62" xr:uid="{00000000-0004-0000-0100-000078000000}"/>
    <hyperlink ref="S362" r:id="rId63" xr:uid="{00000000-0004-0000-0100-000079000000}"/>
    <hyperlink ref="S372" r:id="rId64" xr:uid="{00000000-0004-0000-0100-00007D000000}"/>
    <hyperlink ref="S374" r:id="rId65" xr:uid="{00000000-0004-0000-0100-00007F000000}"/>
    <hyperlink ref="S376" r:id="rId66" xr:uid="{00000000-0004-0000-0100-000080000000}"/>
    <hyperlink ref="S377" r:id="rId67" xr:uid="{00000000-0004-0000-0100-000081000000}"/>
    <hyperlink ref="S378" r:id="rId68" xr:uid="{00000000-0004-0000-0100-000082000000}"/>
    <hyperlink ref="S379" r:id="rId69" xr:uid="{00000000-0004-0000-0100-000083000000}"/>
    <hyperlink ref="S380" r:id="rId70" xr:uid="{00000000-0004-0000-0100-000084000000}"/>
    <hyperlink ref="S410" r:id="rId71" xr:uid="{00000000-0004-0000-0100-000092000000}"/>
    <hyperlink ref="S412" r:id="rId72" xr:uid="{00000000-0004-0000-0100-000093000000}"/>
    <hyperlink ref="S413" r:id="rId73" xr:uid="{00000000-0004-0000-0100-000095000000}"/>
    <hyperlink ref="S418" r:id="rId74" xr:uid="{00000000-0004-0000-0100-00009B000000}"/>
    <hyperlink ref="S419" r:id="rId75" xr:uid="{00000000-0004-0000-0100-00009D000000}"/>
    <hyperlink ref="S425" r:id="rId76" xr:uid="{00000000-0004-0000-0100-00009F000000}"/>
    <hyperlink ref="S426" r:id="rId77" xr:uid="{00000000-0004-0000-0100-0000A0000000}"/>
    <hyperlink ref="S427" r:id="rId78" xr:uid="{00000000-0004-0000-0100-0000A1000000}"/>
    <hyperlink ref="S502" r:id="rId79" xr:uid="{00000000-0004-0000-0100-0000AA000000}"/>
    <hyperlink ref="S503" r:id="rId80" xr:uid="{00000000-0004-0000-0100-0000AB000000}"/>
    <hyperlink ref="S504" r:id="rId81" xr:uid="{00000000-0004-0000-0100-0000AC000000}"/>
    <hyperlink ref="S514" r:id="rId82" xr:uid="{00000000-0004-0000-0100-0000B6000000}"/>
    <hyperlink ref="S515" r:id="rId83" xr:uid="{00000000-0004-0000-0100-0000B7000000}"/>
    <hyperlink ref="S516" r:id="rId84" xr:uid="{00000000-0004-0000-0100-0000B8000000}"/>
    <hyperlink ref="S517" r:id="rId85" xr:uid="{00000000-0004-0000-0100-0000BA000000}"/>
    <hyperlink ref="S518" r:id="rId86" xr:uid="{00000000-0004-0000-0100-0000BB000000}"/>
    <hyperlink ref="S521" r:id="rId87" xr:uid="{00000000-0004-0000-0100-0000BC000000}"/>
    <hyperlink ref="S525" r:id="rId88" xr:uid="{00000000-0004-0000-0100-0000BE000000}"/>
    <hyperlink ref="S529" r:id="rId89" xr:uid="{00000000-0004-0000-0100-0000C3000000}"/>
    <hyperlink ref="S530" r:id="rId90" xr:uid="{00000000-0004-0000-0100-0000C4000000}"/>
    <hyperlink ref="S533" r:id="rId91" xr:uid="{00000000-0004-0000-0100-0000CA000000}"/>
    <hyperlink ref="S534" r:id="rId92" xr:uid="{00000000-0004-0000-0100-0000CB000000}"/>
    <hyperlink ref="S536" r:id="rId93" xr:uid="{00000000-0004-0000-0100-0000CC000000}"/>
    <hyperlink ref="S537" r:id="rId94" xr:uid="{00000000-0004-0000-0100-0000CE000000}"/>
    <hyperlink ref="S545" r:id="rId95" xr:uid="{00000000-0004-0000-0100-0000D2000000}"/>
    <hyperlink ref="S546" r:id="rId96" xr:uid="{00000000-0004-0000-0100-0000D3000000}"/>
    <hyperlink ref="S547" r:id="rId97" location="/6379-0004" xr:uid="{00000000-0004-0000-0100-0000D4000000}"/>
    <hyperlink ref="S431" r:id="rId98" xr:uid="{00000000-0004-0000-0100-0000D8000000}"/>
    <hyperlink ref="S432" r:id="rId99" xr:uid="{00000000-0004-0000-0100-0000D9000000}"/>
    <hyperlink ref="S433" r:id="rId100" xr:uid="{00000000-0004-0000-0100-0000DA000000}"/>
    <hyperlink ref="S434" r:id="rId101" xr:uid="{00000000-0004-0000-0100-0000DB000000}"/>
    <hyperlink ref="S435" r:id="rId102" xr:uid="{00000000-0004-0000-0100-0000DC000000}"/>
    <hyperlink ref="S436" r:id="rId103" xr:uid="{00000000-0004-0000-0100-0000DD000000}"/>
    <hyperlink ref="S437" r:id="rId104" xr:uid="{00000000-0004-0000-0100-0000E1000000}"/>
    <hyperlink ref="S439" r:id="rId105" xr:uid="{00000000-0004-0000-0100-0000E2000000}"/>
    <hyperlink ref="S440" r:id="rId106" xr:uid="{00000000-0004-0000-0100-0000E3000000}"/>
    <hyperlink ref="S442" r:id="rId107" xr:uid="{00000000-0004-0000-0100-0000E4000000}"/>
    <hyperlink ref="S445" r:id="rId108" xr:uid="{00000000-0004-0000-0100-0000EB000000}"/>
    <hyperlink ref="S447" r:id="rId109" xr:uid="{00000000-0004-0000-0100-0000EC000000}"/>
    <hyperlink ref="S448" r:id="rId110" xr:uid="{00000000-0004-0000-0100-0000ED000000}"/>
    <hyperlink ref="S449" r:id="rId111" xr:uid="{00000000-0004-0000-0100-0000EE000000}"/>
    <hyperlink ref="S450" r:id="rId112" xr:uid="{00000000-0004-0000-0100-0000EF000000}"/>
    <hyperlink ref="S451" r:id="rId113" xr:uid="{00000000-0004-0000-0100-0000F0000000}"/>
    <hyperlink ref="S452" r:id="rId114" xr:uid="{00000000-0004-0000-0100-0000F1000000}"/>
    <hyperlink ref="S453" r:id="rId115" xr:uid="{00000000-0004-0000-0100-0000F2000000}"/>
    <hyperlink ref="S454" r:id="rId116" xr:uid="{00000000-0004-0000-0100-0000F4000000}"/>
    <hyperlink ref="S460" r:id="rId117" xr:uid="{00000000-0004-0000-0100-0000F5000000}"/>
    <hyperlink ref="S461" r:id="rId118" xr:uid="{00000000-0004-0000-0100-0000F6000000}"/>
    <hyperlink ref="S462" r:id="rId119" xr:uid="{00000000-0004-0000-0100-0000F7000000}"/>
    <hyperlink ref="S463" r:id="rId120" xr:uid="{00000000-0004-0000-0100-0000F8000000}"/>
    <hyperlink ref="S470" r:id="rId121" xr:uid="{00000000-0004-0000-0100-0000F9000000}"/>
    <hyperlink ref="S471" r:id="rId122" xr:uid="{00000000-0004-0000-0100-0000FA000000}"/>
    <hyperlink ref="S472" r:id="rId123" xr:uid="{00000000-0004-0000-0100-0000FB000000}"/>
    <hyperlink ref="S473" r:id="rId124" xr:uid="{00000000-0004-0000-0100-0000FC000000}"/>
    <hyperlink ref="S474" r:id="rId125" xr:uid="{00000000-0004-0000-0100-0000FD000000}"/>
    <hyperlink ref="S475" r:id="rId126" xr:uid="{00000000-0004-0000-0100-0000FE000000}"/>
    <hyperlink ref="S476" r:id="rId127" xr:uid="{00000000-0004-0000-0100-0000FF000000}"/>
    <hyperlink ref="S477" r:id="rId128" xr:uid="{00000000-0004-0000-0100-000000010000}"/>
    <hyperlink ref="S478" r:id="rId129" xr:uid="{00000000-0004-0000-0100-000001010000}"/>
    <hyperlink ref="S479" r:id="rId130" xr:uid="{00000000-0004-0000-0100-000002010000}"/>
    <hyperlink ref="S480" r:id="rId131" xr:uid="{00000000-0004-0000-0100-000003010000}"/>
    <hyperlink ref="S481" r:id="rId132" xr:uid="{00000000-0004-0000-0100-000004010000}"/>
    <hyperlink ref="S482" r:id="rId133" xr:uid="{00000000-0004-0000-0100-000005010000}"/>
    <hyperlink ref="S483" r:id="rId134" xr:uid="{00000000-0004-0000-0100-000006010000}"/>
    <hyperlink ref="S484" r:id="rId135" xr:uid="{00000000-0004-0000-0100-000007010000}"/>
    <hyperlink ref="S486" r:id="rId136" xr:uid="{00000000-0004-0000-0100-00000A010000}"/>
    <hyperlink ref="S488" r:id="rId137" xr:uid="{00000000-0004-0000-0100-00000C010000}"/>
    <hyperlink ref="S489" r:id="rId138" xr:uid="{00000000-0004-0000-0100-00000F010000}"/>
    <hyperlink ref="S490" r:id="rId139" xr:uid="{00000000-0004-0000-0100-000010010000}"/>
    <hyperlink ref="S493" r:id="rId140" xr:uid="{00000000-0004-0000-0100-000011010000}"/>
    <hyperlink ref="S495" r:id="rId141" xr:uid="{00000000-0004-0000-0100-000015010000}"/>
    <hyperlink ref="S496" r:id="rId142" xr:uid="{00000000-0004-0000-0100-000016010000}"/>
    <hyperlink ref="S528" r:id="rId143" xr:uid="{00000000-0004-0000-0100-000017010000}"/>
    <hyperlink ref="S424" r:id="rId144" xr:uid="{00000000-0004-0000-0100-000018010000}"/>
    <hyperlink ref="S558" r:id="rId145" xr:uid="{00000000-0004-0000-0100-00001A010000}"/>
    <hyperlink ref="S7" r:id="rId146" xr:uid="{00000000-0004-0000-0100-00001B010000}"/>
    <hyperlink ref="S6" r:id="rId147" xr:uid="{00000000-0004-0000-0100-00001C010000}"/>
    <hyperlink ref="S224" r:id="rId148" xr:uid="{00000000-0004-0000-0100-00001F010000}"/>
    <hyperlink ref="S191" r:id="rId149" xr:uid="{00000000-0004-0000-0100-000062010000}"/>
    <hyperlink ref="S192" r:id="rId150" xr:uid="{00000000-0004-0000-0100-000063010000}"/>
    <hyperlink ref="S405" r:id="rId151" xr:uid="{00000000-0004-0000-0100-000065010000}"/>
    <hyperlink ref="S214" r:id="rId152" xr:uid="{00000000-0004-0000-0100-000071010000}"/>
    <hyperlink ref="S286" r:id="rId153" xr:uid="{00000000-0004-0000-0100-00007A010000}"/>
    <hyperlink ref="S287" r:id="rId154" xr:uid="{00000000-0004-0000-0100-00007B010000}"/>
    <hyperlink ref="S288" r:id="rId155" xr:uid="{00000000-0004-0000-0100-00007C010000}"/>
    <hyperlink ref="S289" r:id="rId156" xr:uid="{00000000-0004-0000-0100-00007D010000}"/>
    <hyperlink ref="S290" r:id="rId157" xr:uid="{00000000-0004-0000-0100-00007E010000}"/>
    <hyperlink ref="S291" r:id="rId158" xr:uid="{00000000-0004-0000-0100-00007F010000}"/>
    <hyperlink ref="S319" r:id="rId159" xr:uid="{00000000-0004-0000-0100-000080010000}"/>
    <hyperlink ref="S326" r:id="rId160" xr:uid="{00000000-0004-0000-0100-000081010000}"/>
    <hyperlink ref="S327" r:id="rId161" xr:uid="{00000000-0004-0000-0100-000082010000}"/>
    <hyperlink ref="S329" r:id="rId162" xr:uid="{00000000-0004-0000-0100-000083010000}"/>
    <hyperlink ref="S331" r:id="rId163" xr:uid="{00000000-0004-0000-0100-000084010000}"/>
    <hyperlink ref="S332" r:id="rId164" xr:uid="{00000000-0004-0000-0100-000085010000}"/>
    <hyperlink ref="S333" r:id="rId165" xr:uid="{00000000-0004-0000-0100-000086010000}"/>
    <hyperlink ref="S334" r:id="rId166" xr:uid="{00000000-0004-0000-0100-000087010000}"/>
    <hyperlink ref="S335" r:id="rId167" xr:uid="{00000000-0004-0000-0100-000088010000}"/>
    <hyperlink ref="S336" r:id="rId168" xr:uid="{00000000-0004-0000-0100-000089010000}"/>
    <hyperlink ref="S337" r:id="rId169" xr:uid="{00000000-0004-0000-0100-00008A010000}"/>
    <hyperlink ref="S339" r:id="rId170" xr:uid="{00000000-0004-0000-0100-00008C010000}"/>
    <hyperlink ref="S340" r:id="rId171" xr:uid="{00000000-0004-0000-0100-00008D010000}"/>
    <hyperlink ref="S341" r:id="rId172" xr:uid="{00000000-0004-0000-0100-00008E010000}"/>
    <hyperlink ref="S342" r:id="rId173" xr:uid="{00000000-0004-0000-0100-00008F010000}"/>
    <hyperlink ref="S343" r:id="rId174" xr:uid="{00000000-0004-0000-0100-000090010000}"/>
    <hyperlink ref="S344" r:id="rId175" xr:uid="{00000000-0004-0000-0100-000091010000}"/>
    <hyperlink ref="S345" r:id="rId176" xr:uid="{00000000-0004-0000-0100-000092010000}"/>
    <hyperlink ref="S346" r:id="rId177" xr:uid="{00000000-0004-0000-0100-000093010000}"/>
    <hyperlink ref="S347" r:id="rId178" xr:uid="{00000000-0004-0000-0100-000095010000}"/>
    <hyperlink ref="S348" r:id="rId179" xr:uid="{00000000-0004-0000-0100-000096010000}"/>
    <hyperlink ref="S349" r:id="rId180" xr:uid="{00000000-0004-0000-0100-000097010000}"/>
    <hyperlink ref="S307" r:id="rId181" xr:uid="{00000000-0004-0000-0100-00009D010000}"/>
    <hyperlink ref="S459" r:id="rId182" xr:uid="{00000000-0004-0000-0100-00009E010000}"/>
    <hyperlink ref="S491" r:id="rId183" xr:uid="{00000000-0004-0000-0100-00009F010000}"/>
    <hyperlink ref="S492" r:id="rId184" xr:uid="{00000000-0004-0000-0100-0000A0010000}"/>
    <hyperlink ref="S197" r:id="rId185" xr:uid="{00000000-0004-0000-0100-0000A3010000}"/>
    <hyperlink ref="S217" r:id="rId186" xr:uid="{00000000-0004-0000-0100-0000A4010000}"/>
    <hyperlink ref="S218" r:id="rId187" xr:uid="{00000000-0004-0000-0100-0000A5010000}"/>
    <hyperlink ref="S219" r:id="rId188" xr:uid="{00000000-0004-0000-0100-0000A6010000}"/>
    <hyperlink ref="S220" r:id="rId189" xr:uid="{00000000-0004-0000-0100-0000A7010000}"/>
    <hyperlink ref="S221" r:id="rId190" xr:uid="{00000000-0004-0000-0100-0000A8010000}"/>
    <hyperlink ref="S222" r:id="rId191" xr:uid="{00000000-0004-0000-0100-0000A9010000}"/>
    <hyperlink ref="S223" r:id="rId192" xr:uid="{00000000-0004-0000-0100-0000AA010000}"/>
    <hyperlink ref="S225" r:id="rId193" xr:uid="{00000000-0004-0000-0100-0000AB010000}"/>
    <hyperlink ref="S292" r:id="rId194" xr:uid="{00000000-0004-0000-0100-0000B2010000}"/>
    <hyperlink ref="S311" r:id="rId195" xr:uid="{00000000-0004-0000-0100-0000B3010000}"/>
    <hyperlink ref="S312" r:id="rId196" xr:uid="{00000000-0004-0000-0100-0000B4010000}"/>
    <hyperlink ref="S320" r:id="rId197" xr:uid="{00000000-0004-0000-0100-0000B5010000}"/>
    <hyperlink ref="S351" r:id="rId198" xr:uid="{00000000-0004-0000-0100-0000B6010000}"/>
    <hyperlink ref="S353" r:id="rId199" xr:uid="{00000000-0004-0000-0100-0000B7010000}"/>
    <hyperlink ref="S356" r:id="rId200" xr:uid="{00000000-0004-0000-0100-0000B8010000}"/>
    <hyperlink ref="S409" r:id="rId201" xr:uid="{00000000-0004-0000-0100-0000BA010000}"/>
    <hyperlink ref="S421" r:id="rId202" xr:uid="{00000000-0004-0000-0100-0000BB010000}"/>
    <hyperlink ref="S422" r:id="rId203" xr:uid="{00000000-0004-0000-0100-0000BC010000}"/>
    <hyperlink ref="S423" r:id="rId204" xr:uid="{00000000-0004-0000-0100-0000BD010000}"/>
    <hyperlink ref="S428" r:id="rId205" xr:uid="{00000000-0004-0000-0100-0000BE010000}"/>
    <hyperlink ref="S464" r:id="rId206" xr:uid="{00000000-0004-0000-0100-0000C0010000}"/>
    <hyperlink ref="S465" r:id="rId207" xr:uid="{00000000-0004-0000-0100-0000C1010000}"/>
    <hyperlink ref="S466" r:id="rId208" xr:uid="{00000000-0004-0000-0100-0000C2010000}"/>
    <hyperlink ref="S467" r:id="rId209" xr:uid="{00000000-0004-0000-0100-0000C3010000}"/>
    <hyperlink ref="S468" r:id="rId210" xr:uid="{00000000-0004-0000-0100-0000C4010000}"/>
    <hyperlink ref="S469" r:id="rId211" xr:uid="{00000000-0004-0000-0100-0000C5010000}"/>
    <hyperlink ref="S456" r:id="rId212" xr:uid="{00000000-0004-0000-0100-0000C6010000}"/>
    <hyperlink ref="S457" r:id="rId213" xr:uid="{00000000-0004-0000-0100-0000C7010000}"/>
    <hyperlink ref="S458" r:id="rId214" xr:uid="{00000000-0004-0000-0100-0000C8010000}"/>
    <hyperlink ref="S487" r:id="rId215" xr:uid="{00000000-0004-0000-0100-0000CF010000}"/>
    <hyperlink ref="S522" r:id="rId216" xr:uid="{00000000-0004-0000-0100-0000D0010000}"/>
    <hyperlink ref="S526" r:id="rId217" xr:uid="{00000000-0004-0000-0100-0000D3010000}"/>
    <hyperlink ref="S535" r:id="rId218" xr:uid="{00000000-0004-0000-0100-0000D5010000}"/>
    <hyperlink ref="S538" r:id="rId219" location="similar " xr:uid="{00000000-0004-0000-0100-0000D6010000}"/>
    <hyperlink ref="S539" r:id="rId220" xr:uid="{00000000-0004-0000-0100-0000D7010000}"/>
    <hyperlink ref="S438" r:id="rId221" xr:uid="{00000000-0004-0000-0100-0000DD010000}"/>
    <hyperlink ref="S441" r:id="rId222" xr:uid="{00000000-0004-0000-0100-0000DE010000}"/>
    <hyperlink ref="S444" r:id="rId223" xr:uid="{00000000-0004-0000-0100-0000E0010000}"/>
    <hyperlink ref="S562" r:id="rId224" xr:uid="{00000000-0004-0000-0100-0000E1010000}"/>
    <hyperlink ref="S563" r:id="rId225" xr:uid="{00000000-0004-0000-0100-0000E2010000}"/>
    <hyperlink ref="S564" r:id="rId226" xr:uid="{00000000-0004-0000-0100-0000E3010000}"/>
    <hyperlink ref="S565" r:id="rId227" xr:uid="{00000000-0004-0000-0100-0000E4010000}"/>
    <hyperlink ref="S566" r:id="rId228" xr:uid="{00000000-0004-0000-0100-0000E5010000}"/>
    <hyperlink ref="S568" r:id="rId229" xr:uid="{00000000-0004-0000-0100-0000E6010000}"/>
    <hyperlink ref="S569" r:id="rId230" xr:uid="{00000000-0004-0000-0100-0000E7010000}"/>
    <hyperlink ref="S570" r:id="rId231" xr:uid="{00000000-0004-0000-0100-0000E8010000}"/>
    <hyperlink ref="S571" r:id="rId232" xr:uid="{00000000-0004-0000-0100-0000E9010000}"/>
    <hyperlink ref="S572" r:id="rId233" xr:uid="{00000000-0004-0000-0100-0000EA010000}"/>
    <hyperlink ref="S575" r:id="rId234" xr:uid="{00000000-0004-0000-0100-0000EB010000}"/>
    <hyperlink ref="S576" r:id="rId235" xr:uid="{00000000-0004-0000-0100-0000EC010000}"/>
    <hyperlink ref="S577" r:id="rId236" xr:uid="{00000000-0004-0000-0100-0000ED010000}"/>
    <hyperlink ref="S578" r:id="rId237" xr:uid="{00000000-0004-0000-0100-0000EE010000}"/>
    <hyperlink ref="S579" r:id="rId238" xr:uid="{00000000-0004-0000-0100-0000EF010000}"/>
    <hyperlink ref="S581" r:id="rId239" xr:uid="{00000000-0004-0000-0100-0000F0010000}"/>
    <hyperlink ref="S582" r:id="rId240" xr:uid="{00000000-0004-0000-0100-0000F1010000}"/>
    <hyperlink ref="S583" r:id="rId241" xr:uid="{00000000-0004-0000-0100-0000F2010000}"/>
    <hyperlink ref="S584" r:id="rId242" xr:uid="{00000000-0004-0000-0100-0000F3010000}"/>
    <hyperlink ref="S585" r:id="rId243" xr:uid="{00000000-0004-0000-0100-0000F4010000}"/>
    <hyperlink ref="S589" r:id="rId244" xr:uid="{00000000-0004-0000-0100-0000F6010000}"/>
    <hyperlink ref="S592" r:id="rId245" xr:uid="{00000000-0004-0000-0100-0000F8010000}"/>
    <hyperlink ref="S593" r:id="rId246" xr:uid="{00000000-0004-0000-0100-0000F9010000}"/>
    <hyperlink ref="S594" r:id="rId247" xr:uid="{00000000-0004-0000-0100-0000FA010000}"/>
    <hyperlink ref="S595" r:id="rId248" xr:uid="{00000000-0004-0000-0100-0000FB010000}"/>
    <hyperlink ref="S596" r:id="rId249" xr:uid="{00000000-0004-0000-0100-0000FC010000}"/>
    <hyperlink ref="S597" r:id="rId250" xr:uid="{00000000-0004-0000-0100-0000FD010000}"/>
    <hyperlink ref="S598" r:id="rId251" xr:uid="{00000000-0004-0000-0100-0000FE010000}"/>
    <hyperlink ref="S599" r:id="rId252" xr:uid="{00000000-0004-0000-0100-0000FF010000}"/>
    <hyperlink ref="S601" r:id="rId253" xr:uid="{00000000-0004-0000-0100-000000020000}"/>
    <hyperlink ref="S602" r:id="rId254" xr:uid="{00000000-0004-0000-0100-000001020000}"/>
    <hyperlink ref="S603" r:id="rId255" xr:uid="{00000000-0004-0000-0100-000002020000}"/>
    <hyperlink ref="S604" r:id="rId256" xr:uid="{00000000-0004-0000-0100-000003020000}"/>
    <hyperlink ref="S605" r:id="rId257" xr:uid="{00000000-0004-0000-0100-000004020000}"/>
    <hyperlink ref="S606" r:id="rId258" xr:uid="{00000000-0004-0000-0100-000005020000}"/>
    <hyperlink ref="S607" r:id="rId259" xr:uid="{00000000-0004-0000-0100-000006020000}"/>
    <hyperlink ref="S608" r:id="rId260" xr:uid="{00000000-0004-0000-0100-000007020000}"/>
    <hyperlink ref="S620" r:id="rId261" xr:uid="{00000000-0004-0000-0100-000008020000}"/>
    <hyperlink ref="S622" r:id="rId262" xr:uid="{00000000-0004-0000-0100-000009020000}"/>
    <hyperlink ref="S621" r:id="rId263" xr:uid="{00000000-0004-0000-0100-00000A020000}"/>
    <hyperlink ref="S623" r:id="rId264" xr:uid="{00000000-0004-0000-0100-00000B020000}"/>
    <hyperlink ref="S624" r:id="rId265" xr:uid="{00000000-0004-0000-0100-00000C020000}"/>
    <hyperlink ref="S625" r:id="rId266" xr:uid="{00000000-0004-0000-0100-00000D020000}"/>
    <hyperlink ref="S626" r:id="rId267" xr:uid="{00000000-0004-0000-0100-00000E020000}"/>
    <hyperlink ref="S627" r:id="rId268" xr:uid="{00000000-0004-0000-0100-00000F020000}"/>
    <hyperlink ref="S610" r:id="rId269" xr:uid="{00000000-0004-0000-0100-000010020000}"/>
    <hyperlink ref="S611" r:id="rId270" xr:uid="{00000000-0004-0000-0100-000011020000}"/>
    <hyperlink ref="S612" r:id="rId271" xr:uid="{00000000-0004-0000-0100-000012020000}"/>
    <hyperlink ref="S613" r:id="rId272" xr:uid="{00000000-0004-0000-0100-000013020000}"/>
    <hyperlink ref="S614" r:id="rId273" xr:uid="{00000000-0004-0000-0100-000014020000}"/>
    <hyperlink ref="S615" r:id="rId274" xr:uid="{00000000-0004-0000-0100-000015020000}"/>
    <hyperlink ref="S616" r:id="rId275" xr:uid="{00000000-0004-0000-0100-000016020000}"/>
    <hyperlink ref="S617" r:id="rId276" xr:uid="{00000000-0004-0000-0100-000017020000}"/>
    <hyperlink ref="S629" r:id="rId277" xr:uid="{00000000-0004-0000-0100-000018020000}"/>
    <hyperlink ref="S630" r:id="rId278" xr:uid="{00000000-0004-0000-0100-000019020000}"/>
    <hyperlink ref="S631" r:id="rId279" xr:uid="{00000000-0004-0000-0100-00001A020000}"/>
    <hyperlink ref="S632" r:id="rId280" xr:uid="{00000000-0004-0000-0100-00001B020000}"/>
    <hyperlink ref="S633" r:id="rId281" xr:uid="{00000000-0004-0000-0100-00001C020000}"/>
    <hyperlink ref="S634" r:id="rId282" xr:uid="{00000000-0004-0000-0100-00001D020000}"/>
    <hyperlink ref="S635" r:id="rId283" xr:uid="{00000000-0004-0000-0100-00001E020000}"/>
    <hyperlink ref="S636" r:id="rId284" xr:uid="{00000000-0004-0000-0100-00001F020000}"/>
    <hyperlink ref="S638" r:id="rId285" xr:uid="{00000000-0004-0000-0100-000020020000}"/>
    <hyperlink ref="S639" r:id="rId286" xr:uid="{00000000-0004-0000-0100-000021020000}"/>
    <hyperlink ref="S640" r:id="rId287" xr:uid="{00000000-0004-0000-0100-000022020000}"/>
    <hyperlink ref="S645" r:id="rId288" xr:uid="{00000000-0004-0000-0100-000023020000}"/>
    <hyperlink ref="S644" r:id="rId289" xr:uid="{00000000-0004-0000-0100-000024020000}"/>
    <hyperlink ref="S642" r:id="rId290" xr:uid="{00000000-0004-0000-0100-000025020000}"/>
    <hyperlink ref="S643" r:id="rId291" xr:uid="{00000000-0004-0000-0100-000026020000}"/>
    <hyperlink ref="S641" r:id="rId292" xr:uid="{00000000-0004-0000-0100-000027020000}"/>
    <hyperlink ref="S375" r:id="rId293" xr:uid="{00000000-0004-0000-0100-000028020000}"/>
    <hyperlink ref="S210" r:id="rId294" xr:uid="{00000000-0004-0000-0100-00002B020000}"/>
    <hyperlink ref="S211" r:id="rId295" xr:uid="{00000000-0004-0000-0100-00002C020000}"/>
    <hyperlink ref="S213" r:id="rId296" xr:uid="{00000000-0004-0000-0100-00002D020000}"/>
    <hyperlink ref="S193" r:id="rId297" xr:uid="{00000000-0004-0000-0100-00002E020000}"/>
    <hyperlink ref="S205" r:id="rId298" xr:uid="{00000000-0004-0000-0100-00002F020000}"/>
    <hyperlink ref="S494" r:id="rId299" xr:uid="{00000000-0004-0000-0100-000034020000}"/>
    <hyperlink ref="S531" r:id="rId300" xr:uid="{00000000-0004-0000-0100-000035020000}"/>
    <hyperlink ref="S501" r:id="rId301" display="https://www.3m.co.uk/3M/en_GB/p/d/v000125637/" xr:uid="{00000000-0004-0000-0100-000036020000}"/>
    <hyperlink ref="S338" r:id="rId302" xr:uid="{00000000-0004-0000-0100-000037020000}"/>
    <hyperlink ref="S316" r:id="rId303" xr:uid="{00000000-0004-0000-0100-000038020000}"/>
    <hyperlink ref="S317" r:id="rId304" xr:uid="{00000000-0004-0000-0100-000039020000}"/>
    <hyperlink ref="S243" r:id="rId305" location=":~:text=The%20BD%20MAX%E2%84%A2%20System,in%20less%20than%20three%20hours*." xr:uid="{00000000-0004-0000-0100-00003A020000}"/>
    <hyperlink ref="S250" r:id="rId306" location=":~:text=The%20BD%20MAX%E2%84%A2%20System,in%20less%20than%20three%20hours*." xr:uid="{00000000-0004-0000-0100-00003B020000}"/>
    <hyperlink ref="S251" r:id="rId307" location=":~:text=The%20BD%20MAX%E2%84%A2%20System,in%20less%20than%20three%20hours*." xr:uid="{00000000-0004-0000-0100-00003D020000}"/>
    <hyperlink ref="S252" r:id="rId308" location=":~:text=The%20BD%20MAX%E2%84%A2%20System,in%20less%20than%20three%20hours*." xr:uid="{00000000-0004-0000-0100-00003E020000}"/>
    <hyperlink ref="S258" r:id="rId309" location=":~:text=The%20BD%20MAX%E2%84%A2%20System,in%20less%20than%20three%20hours*." xr:uid="{00000000-0004-0000-0100-00003F020000}"/>
    <hyperlink ref="S246" r:id="rId310" xr:uid="{00000000-0004-0000-0100-000040020000}"/>
    <hyperlink ref="S254" r:id="rId311" location=":~:text=The%20BD%20MAX%E2%84%A2%20System,in%20less%20than%20three%20hours*." xr:uid="{00000000-0004-0000-0100-000041020000}"/>
    <hyperlink ref="S255" r:id="rId312" location=":~:text=The%20BD%20MAX%E2%84%A2%20System,in%20less%20than%20three%20hours*." xr:uid="{00000000-0004-0000-0100-000042020000}"/>
    <hyperlink ref="S256" r:id="rId313" location=":~:text=The%20BD%20MAX%E2%84%A2%20System,in%20less%20than%20three%20hours*." xr:uid="{00000000-0004-0000-0100-000043020000}"/>
    <hyperlink ref="S257" r:id="rId314" location=":~:text=The%20BD%20MAX%E2%84%A2%20System,in%20less%20than%20three%20hours*." xr:uid="{00000000-0004-0000-0100-000044020000}"/>
    <hyperlink ref="S253" r:id="rId315" location=":~:text=The%20BD%20MAX%E2%84%A2%20System,in%20less%20than%20three%20hours*." xr:uid="{00000000-0004-0000-0100-000045020000}"/>
    <hyperlink ref="S247" r:id="rId316" xr:uid="{00000000-0004-0000-0100-000046020000}"/>
    <hyperlink ref="S259" r:id="rId317" xr:uid="{00000000-0004-0000-0100-000047020000}"/>
    <hyperlink ref="S404" r:id="rId318" xr:uid="{00000000-0004-0000-0100-000048020000}"/>
    <hyperlink ref="S403" r:id="rId319" xr:uid="{00000000-0004-0000-0100-000049020000}"/>
    <hyperlink ref="S145" r:id="rId320" xr:uid="{00000000-0004-0000-0100-00004E020000}"/>
    <hyperlink ref="S146" r:id="rId321" xr:uid="{00000000-0004-0000-0100-00004F020000}"/>
    <hyperlink ref="S148" r:id="rId322" xr:uid="{00000000-0004-0000-0100-000050020000}"/>
    <hyperlink ref="S147" r:id="rId323" xr:uid="{00000000-0004-0000-0100-000051020000}"/>
    <hyperlink ref="S149" r:id="rId324" xr:uid="{00000000-0004-0000-0100-000052020000}"/>
    <hyperlink ref="S172" r:id="rId325" xr:uid="{00000000-0004-0000-0100-000053020000}"/>
    <hyperlink ref="S174" r:id="rId326" xr:uid="{00000000-0004-0000-0100-000054020000}"/>
    <hyperlink ref="S173" r:id="rId327" xr:uid="{00000000-0004-0000-0100-000055020000}"/>
    <hyperlink ref="S176" r:id="rId328" xr:uid="{00000000-0004-0000-0100-000056020000}"/>
    <hyperlink ref="S177" r:id="rId329" xr:uid="{00000000-0004-0000-0100-000057020000}"/>
    <hyperlink ref="S181" r:id="rId330" xr:uid="{00000000-0004-0000-0100-000058020000}"/>
    <hyperlink ref="S175" r:id="rId331" xr:uid="{00000000-0004-0000-0100-000059020000}"/>
    <hyperlink ref="S186" r:id="rId332" xr:uid="{00000000-0004-0000-0100-00005A020000}"/>
    <hyperlink ref="S183" r:id="rId333" xr:uid="{00000000-0004-0000-0100-00005B020000}"/>
    <hyperlink ref="S184" r:id="rId334" xr:uid="{00000000-0004-0000-0100-00005C020000}"/>
    <hyperlink ref="S182" r:id="rId335" xr:uid="{00000000-0004-0000-0100-00005D020000}"/>
    <hyperlink ref="S151" r:id="rId336" xr:uid="{00000000-0004-0000-0100-00005F020000}"/>
    <hyperlink ref="S152" r:id="rId337" xr:uid="{00000000-0004-0000-0100-000060020000}"/>
    <hyperlink ref="S153" r:id="rId338" xr:uid="{00000000-0004-0000-0100-000061020000}"/>
    <hyperlink ref="S157" r:id="rId339" xr:uid="{00000000-0004-0000-0100-00006A020000}"/>
    <hyperlink ref="S158" r:id="rId340" xr:uid="{00000000-0004-0000-0100-00006B020000}"/>
    <hyperlink ref="S159" r:id="rId341" xr:uid="{00000000-0004-0000-0100-00006C020000}"/>
    <hyperlink ref="S587" r:id="rId342" xr:uid="{00000000-0004-0000-0100-00006E020000}"/>
    <hyperlink ref="S21" r:id="rId343" xr:uid="{EA31BDC1-3628-4419-9928-A1BDAD56A1BD}"/>
    <hyperlink ref="S89" r:id="rId344" xr:uid="{3D194A0E-CEF1-4140-B316-093DA6D90DD1}"/>
    <hyperlink ref="S154" r:id="rId345" xr:uid="{DDB4EF32-80B0-460D-9AB2-ED790B9B9C01}"/>
    <hyperlink ref="S155" r:id="rId346" xr:uid="{7E9CE840-4DE9-4322-A83B-5E3FEF7E9B63}"/>
    <hyperlink ref="S156" r:id="rId347" xr:uid="{FB7ADC41-F314-4A7D-ABDD-2CEDE57D8A39}"/>
    <hyperlink ref="S260" r:id="rId348" location=":~:text=The%20BD%20MAX%E2%84%A2%20System,in%20less%20than%20three%20hours*." xr:uid="{9AF09A14-9C86-4E97-A79C-5B38E0BFDB9D}"/>
    <hyperlink ref="S22" r:id="rId349" xr:uid="{F054341B-4E69-4C94-B604-F97A2C375FE3}"/>
    <hyperlink ref="S23" r:id="rId350" xr:uid="{E2E0ECDE-E973-445F-9202-706EBCF902C8}"/>
    <hyperlink ref="S262" r:id="rId351" xr:uid="{14957353-BA1B-42E3-9C3F-5A7AAE831015}"/>
    <hyperlink ref="S263" r:id="rId352" xr:uid="{2E27953C-642E-414C-B4E1-C8AE284D48B4}"/>
    <hyperlink ref="S264" r:id="rId353" xr:uid="{90BCC4B3-260C-4F0A-81A6-D20E3601817C}"/>
    <hyperlink ref="S268" r:id="rId354" xr:uid="{0AA51661-C59A-458A-9E7C-9AE2E16C41D2}"/>
    <hyperlink ref="S357" r:id="rId355" xr:uid="{4EE7B914-40F2-429D-9416-72A8D5B566CE}"/>
    <hyperlink ref="S33" r:id="rId356" display="https://www.human.de/products/molecular-dx/isothermal-amplification/instruments-primary-district-labs-level-i-ii/humaloop-t-mtbc/?sword_list[]=loop&amp;no_cache=1" xr:uid="{00000000-0004-0000-0100-000070010000}"/>
    <hyperlink ref="S43" r:id="rId357" display="https://www.human.de/products/molecular-dx/service-support/" xr:uid="{00000000-0004-0000-0100-000040010000}"/>
    <hyperlink ref="S42" r:id="rId358" display="https://www.human.de/products/molecular-dx/service-support/" xr:uid="{00000000-0004-0000-0100-00003F010000}"/>
    <hyperlink ref="S41" r:id="rId359" display="https://www.human.de/products/molecular-dx/service-support/" xr:uid="{00000000-0004-0000-0100-00003E010000}"/>
    <hyperlink ref="S40" r:id="rId360" display="https://www.human.de/products/molecular-dx/service-support/" xr:uid="{00000000-0004-0000-0100-00003D010000}"/>
    <hyperlink ref="S32" r:id="rId361" display="https://www.human.de/products/molecular-dx/tb-lamp/instruments/" xr:uid="{00000000-0004-0000-0100-00003C010000}"/>
    <hyperlink ref="S31" r:id="rId362" display="https://www.human.de/products/molecular-dx/tb-lamp/instruments/" xr:uid="{00000000-0004-0000-0100-00003B010000}"/>
    <hyperlink ref="S35" r:id="rId363" display="https://www.human.de/products/molecular-dx/tb-lamp/detection-assay/" xr:uid="{00000000-0004-0000-0100-00003A010000}"/>
    <hyperlink ref="S36" r:id="rId364" display="https://www.human.de/products/molecular-dx/tb-lamp/dna-extraction/" xr:uid="{00000000-0004-0000-0100-000039010000}"/>
    <hyperlink ref="S38" r:id="rId365" display="https://www.human.de/products/molecular-dx/tb-lamp/" xr:uid="{00000000-0004-0000-0100-000038010000}"/>
    <hyperlink ref="S30" r:id="rId366" display="https://www.human.de/products/molecular-dx/isothermal-amplification/instruments-primary-district-labs-level-i-ii/humaloop-t-mtbc/" xr:uid="{00000000-0004-0000-0100-00007A000000}"/>
    <hyperlink ref="S45" r:id="rId367" xr:uid="{24D4F504-81AF-41DE-9A43-8EDFC437F49B}"/>
    <hyperlink ref="S46:S56" r:id="rId368" display="https://www.cepheid.com/en-CH/systems/genexpert-family-of-systems/genexpert-system.html" xr:uid="{7093415B-B5E4-4461-85E9-BFA92455F75C}"/>
    <hyperlink ref="S50" r:id="rId369" xr:uid="{55707FD7-223B-40AD-A42E-79B6FA9E28F8}"/>
    <hyperlink ref="S46" r:id="rId370" xr:uid="{23717C44-977D-47CA-B2F7-4D29ACCFF508}"/>
    <hyperlink ref="S248" r:id="rId371" xr:uid="{73BD02A3-D308-47E3-9D68-AC7B1D22D098}"/>
    <hyperlink ref="S160" r:id="rId372" xr:uid="{2E6761E5-4A94-4953-9B7E-A5CA65B9FAA0}"/>
    <hyperlink ref="S162" r:id="rId373" xr:uid="{8AD676A6-C02F-47F0-9A4A-896E2A70DC0E}"/>
    <hyperlink ref="S57:S78" r:id="rId374" display="https://www.cepheid.com/en-CH/systems/genexpert-family-of-systems/genexpert-system.html" xr:uid="{0D868463-5353-4F5A-B048-2F1B6A9370A2}"/>
    <hyperlink ref="S511" r:id="rId375" xr:uid="{B9148C1B-5CE3-4C27-84EE-A72DD5E5EF6E}"/>
    <hyperlink ref="S512" r:id="rId376" xr:uid="{2B137925-0E07-44E0-A963-7FE4D03ED298}"/>
    <hyperlink ref="S513" r:id="rId377" xr:uid="{DBA93184-4E88-4E7D-8EB1-3A9EB9798002}"/>
    <hyperlink ref="S80" r:id="rId378" xr:uid="{A30C58E7-8FB2-41F2-B308-8410FB449812}"/>
    <hyperlink ref="S81" r:id="rId379" xr:uid="{8AC474C4-A2FC-48C9-A220-4B4979DD61EB}"/>
    <hyperlink ref="S85" r:id="rId380" xr:uid="{4ECD7559-5BAE-4FE1-ABA8-0C5806A3459A}"/>
    <hyperlink ref="S84" r:id="rId381" xr:uid="{1723272B-FB8C-4872-B745-D894EA7C18D5}"/>
    <hyperlink ref="S83" r:id="rId382" xr:uid="{9BF2934C-509C-40C5-9FFB-60308413C2B4}"/>
    <hyperlink ref="S82" r:id="rId383" xr:uid="{3FAF9714-CF52-4E4D-BA05-8890C2911242}"/>
    <hyperlink ref="S194" r:id="rId384" xr:uid="{6F8BCB30-EF38-44B7-8F18-25F48598420A}"/>
    <hyperlink ref="S271" r:id="rId385" xr:uid="{FDB558D4-74DB-4C1D-98C4-6DC554654574}"/>
    <hyperlink ref="S272" r:id="rId386" xr:uid="{FEE6FE79-6368-4797-AE6C-F92EB5E603C6}"/>
    <hyperlink ref="S273" r:id="rId387" xr:uid="{7CA7584D-3EDB-4916-BE19-70D0E8F558F6}"/>
    <hyperlink ref="S417" r:id="rId388" xr:uid="{EAE74777-63C9-44E1-9E05-844246EBBD56}"/>
    <hyperlink ref="S236" r:id="rId389" display="https://shop.gbo.com/de/austria/products/bioscience/covid-19/covid-19-zentrifugenroehrchen-50/227261.html" xr:uid="{6F6ADFED-48A2-4267-A70D-DF45E958A47D}"/>
    <hyperlink ref="S240" r:id="rId390" xr:uid="{0DBAD65B-7627-499E-AE50-C65C58F2086E}"/>
    <hyperlink ref="S389" r:id="rId391" display="https://www.qiagen.com/de-us/products/diagnostics-and-clinical-research/tb-management/quantiferon-tb-gold-plus-us    " xr:uid="{6AE98EB0-A9AF-4DF5-8E68-B2E1F308B751}"/>
    <hyperlink ref="S524" r:id="rId392" xr:uid="{DAB80D00-7A4F-4E3D-97A5-C9A9B1BB5226}"/>
    <hyperlink ref="S523" r:id="rId393" xr:uid="{55BCC5F9-797B-4ABF-9E40-A81B0F0CDC10}"/>
    <hyperlink ref="S390" r:id="rId394" display="https://www.qiagen.com/de-us/products/diagnostics-and-clinical-research/tb-management/quantiferon-tb-gold-plus-us    " xr:uid="{629D6316-8B46-4D70-8B2E-C86952638E3D}"/>
    <hyperlink ref="S391" r:id="rId395" display="https://www.qiagen.com/de-us/products/diagnostics-and-clinical-research/infectious-disease/quantiferon-sars-cov-2-ruo?catno=626410" xr:uid="{D497A3BF-9B1C-429D-8AB9-2F4C5652E28D}"/>
    <hyperlink ref="S392" r:id="rId396" xr:uid="{447EEFEA-4A26-49BD-A464-354AB677C261}"/>
    <hyperlink ref="S393" r:id="rId397" xr:uid="{FA4DD2D2-687C-407F-BF6C-ED96B2BCAF87}"/>
    <hyperlink ref="S394" r:id="rId398" xr:uid="{37668702-A28A-4C63-B46B-AABC767DB5E4}"/>
    <hyperlink ref="S508" r:id="rId399" xr:uid="{2C4CF997-D653-4D63-B980-A69882128254}"/>
    <hyperlink ref="S509" r:id="rId400" xr:uid="{34FB0D22-5A52-43DE-A711-E978E214BDD6}"/>
    <hyperlink ref="S510" r:id="rId401" xr:uid="{17FB06FE-0372-4F92-8C7C-F6F7686A1A8B}"/>
    <hyperlink ref="S505" r:id="rId402" xr:uid="{035F0F51-42BF-49B3-A02B-54F4BDDE7CAE}"/>
    <hyperlink ref="S549" r:id="rId403" xr:uid="{0E6BEB4C-83A8-4FB8-AAB9-8338713AB497}"/>
    <hyperlink ref="S548" r:id="rId404" xr:uid="{DDFCD67E-FD0A-4EDB-B454-110B16ADFD6C}"/>
    <hyperlink ref="S241" r:id="rId405" xr:uid="{28942049-5E11-4DFC-B00A-9EF6CEAC79D5}"/>
    <hyperlink ref="S239" r:id="rId406" xr:uid="{613F3B31-15B7-47FE-8063-D8C1E113275E}"/>
    <hyperlink ref="S238" r:id="rId407" xr:uid="{FE510201-F148-4160-8FC0-E39FED6C8BCB}"/>
    <hyperlink ref="S237" r:id="rId408" xr:uid="{CD07D568-29F7-4DFA-9E58-F5C444E41D7E}"/>
    <hyperlink ref="S232" r:id="rId409" xr:uid="{5B24D723-AF8D-4A4E-B07A-48559C07B9CF}"/>
    <hyperlink ref="S304" r:id="rId410" xr:uid="{2F2C0258-7234-4909-9898-05573534D6D5}"/>
    <hyperlink ref="S305" r:id="rId411" xr:uid="{439C655C-CAC5-4010-AA8C-9F07FE94157F}"/>
    <hyperlink ref="S543" r:id="rId412" xr:uid="{96B1798A-03A2-4504-AE8F-89E1A0FBE1D1}"/>
    <hyperlink ref="S542" r:id="rId413" xr:uid="{AE7922CF-8116-4BEA-A260-91205FE460EE}"/>
    <hyperlink ref="S363" r:id="rId414" xr:uid="{C7756248-7F73-4680-8673-5FC2B56AF869}"/>
    <hyperlink ref="S299" r:id="rId415" xr:uid="{A31CD627-F487-47F6-9953-AF13E222E895}"/>
    <hyperlink ref="S297" r:id="rId416" xr:uid="{AE83B9B1-2460-49F4-8A1E-B318D8E6F813}"/>
    <hyperlink ref="S294" r:id="rId417" xr:uid="{F976E8EF-5941-4EF6-B489-EAD48676A478}"/>
    <hyperlink ref="S295" r:id="rId418" xr:uid="{86A26FFE-D22F-4814-B574-D4F72FC9B0FF}"/>
    <hyperlink ref="S293" r:id="rId419" xr:uid="{7282B13B-AB9A-408D-AAA3-8BE8F349F3E2}"/>
    <hyperlink ref="S416" r:id="rId420" xr:uid="{88F31CAB-4F34-4C4E-8091-EC67D8B96850}"/>
    <hyperlink ref="S415" r:id="rId421" xr:uid="{212429AC-F55B-4342-AA92-7FF2A5AC9B2E}"/>
    <hyperlink ref="S169" r:id="rId422" xr:uid="{C09C83D0-FB35-494D-A7F6-87F486013C05}"/>
    <hyperlink ref="S166" r:id="rId423" xr:uid="{0422F0E6-CAB7-483A-95E9-6CF8A6E79B9E}"/>
    <hyperlink ref="S500" r:id="rId424" xr:uid="{3E801E1E-1BFA-4000-859C-E840AEB82E3F}"/>
    <hyperlink ref="S383" r:id="rId425" xr:uid="{880F4BC5-F7BC-445E-96C5-957CF64D88CA}"/>
    <hyperlink ref="S385" r:id="rId426" xr:uid="{84ED5F1B-DD9B-4099-926D-624757B57A21}"/>
    <hyperlink ref="S384" r:id="rId427" xr:uid="{8BB06F83-0889-4268-BE81-0708B9C4D47C}"/>
    <hyperlink ref="S395" r:id="rId428" xr:uid="{25DBA7F4-4110-4AE3-A7DE-ECBC1D9BF471}"/>
    <hyperlink ref="S396" r:id="rId429" xr:uid="{81AF20F3-F458-4926-8C43-23EC731C78D9}"/>
    <hyperlink ref="S302" r:id="rId430" xr:uid="{E92EB110-75F0-4E58-BF5E-C7F2573A3019}"/>
    <hyperlink ref="S93" r:id="rId431" xr:uid="{C303EE0B-9C49-4737-8F83-E508862A52AD}"/>
  </hyperlinks>
  <pageMargins left="0.23622047244094491" right="0.23622047244094491" top="0.74803149606299213" bottom="0.74803149606299213" header="0.31496062992125984" footer="0.31496062992125984"/>
  <pageSetup paperSize="8" scale="44" fitToHeight="0" orientation="landscape" r:id="rId432"/>
  <headerFooter alignWithMargins="0">
    <oddFooter>&amp;L&amp;F&amp;C&amp;A&amp;RPage &amp;P of &amp;N</oddFooter>
  </headerFooter>
  <ignoredErrors>
    <ignoredError sqref="H146:H147" formula="1"/>
  </ignoredErrors>
  <drawing r:id="rId43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2"/>
  <sheetViews>
    <sheetView topLeftCell="A3" zoomScale="80" zoomScaleNormal="80" workbookViewId="0">
      <selection activeCell="G17" sqref="G17"/>
    </sheetView>
  </sheetViews>
  <sheetFormatPr defaultColWidth="11.42578125" defaultRowHeight="12.75" x14ac:dyDescent="0.2"/>
  <cols>
    <col min="1" max="1" width="59.14062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71"/>
      <c r="B1" s="472"/>
      <c r="C1" s="1238" t="s">
        <v>2051</v>
      </c>
      <c r="D1" s="1238"/>
      <c r="E1" s="1238"/>
      <c r="F1" s="1238"/>
      <c r="G1" s="1238"/>
      <c r="H1" s="1238"/>
      <c r="I1" s="1238"/>
      <c r="J1" s="1238"/>
      <c r="K1" s="1238"/>
      <c r="L1" s="1238"/>
      <c r="M1" s="1238"/>
      <c r="N1" s="1239"/>
    </row>
    <row r="2" spans="1:14" ht="3.75" customHeight="1" thickBot="1" x14ac:dyDescent="0.25">
      <c r="A2" s="205"/>
      <c r="B2" s="206"/>
      <c r="C2" s="206"/>
      <c r="D2" s="207"/>
      <c r="E2" s="207"/>
      <c r="G2" s="207"/>
      <c r="H2" s="208"/>
      <c r="I2" s="207"/>
      <c r="J2" s="207"/>
      <c r="K2" s="207"/>
      <c r="L2" s="207"/>
    </row>
    <row r="3" spans="1:14" ht="30.75" customHeight="1" thickBot="1" x14ac:dyDescent="0.25">
      <c r="A3" s="1233" t="s">
        <v>12</v>
      </c>
      <c r="B3" s="1235"/>
      <c r="C3" s="1240" t="s">
        <v>82</v>
      </c>
      <c r="D3" s="1241"/>
      <c r="E3" s="1242" t="s">
        <v>2052</v>
      </c>
      <c r="F3" s="1241"/>
      <c r="G3" s="1242" t="s">
        <v>2053</v>
      </c>
      <c r="H3" s="1241"/>
      <c r="I3" s="1242" t="s">
        <v>2054</v>
      </c>
      <c r="J3" s="1241"/>
      <c r="K3" s="1236" t="s">
        <v>2055</v>
      </c>
      <c r="L3" s="1236" t="s">
        <v>2056</v>
      </c>
      <c r="M3" s="1236" t="s">
        <v>2057</v>
      </c>
      <c r="N3" s="1243" t="s">
        <v>2058</v>
      </c>
    </row>
    <row r="4" spans="1:14" ht="24" customHeight="1" thickBot="1" x14ac:dyDescent="0.25">
      <c r="A4" s="1234"/>
      <c r="B4" s="1235"/>
      <c r="C4" s="1017" t="s">
        <v>2059</v>
      </c>
      <c r="D4" s="251" t="s">
        <v>2060</v>
      </c>
      <c r="E4" s="488" t="s">
        <v>2059</v>
      </c>
      <c r="F4" s="251" t="s">
        <v>2060</v>
      </c>
      <c r="G4" s="488" t="s">
        <v>2059</v>
      </c>
      <c r="H4" s="251" t="s">
        <v>2060</v>
      </c>
      <c r="I4" s="488" t="s">
        <v>2059</v>
      </c>
      <c r="J4" s="251" t="s">
        <v>2060</v>
      </c>
      <c r="K4" s="1237"/>
      <c r="L4" s="1237"/>
      <c r="M4" s="1237"/>
      <c r="N4" s="1244"/>
    </row>
    <row r="5" spans="1:14" ht="20.100000000000001" customHeight="1" thickBot="1" x14ac:dyDescent="0.25">
      <c r="A5" s="486" t="s">
        <v>420</v>
      </c>
      <c r="B5" s="252"/>
      <c r="C5" s="1018"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83"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84" t="str">
        <f>IF(SUMIFS('Calculations - Diagnostics'!$F:$F,'Calculations - Diagnostics'!$B:$B,'3 Diag Planning tool'!$A5,'Calculations - Diagnostics'!$D:$D,"*"&amp;"Cool"&amp;"*")=0,"",SUMIFS('Calculations - Diagnostics'!$F:$F,'Calculations - Diagnostics'!$B:$B,'3 Diag Planning tool'!$A5,'Calculations - Diagnostics'!$D:$D,"*"&amp;"Cool"&amp;"*"))</f>
        <v/>
      </c>
      <c r="F5" s="684" t="str">
        <f>IF(SUMIFS('Calculations - Diagnostics'!$E:$E,'Calculations - Diagnostics'!$B:$B,'3 Diag Planning tool'!A5,'Calculations - Diagnostics'!$D:$D,"*"&amp;"Cool Cargo"&amp;"*")=0,"",SUMIFS('Calculations - Diagnostics'!$E:$E,'Calculations - Diagnostics'!$B:$B,'3 Diag Planning tool'!A5,'Calculations - Diagnostics'!$D:$D,"*"&amp;"Cool Cargo"&amp;"*"))</f>
        <v/>
      </c>
      <c r="G5" s="684" t="str">
        <f>IF(SUMIFS('Calculations - Diagnostics'!$F:$F,'Calculations - Diagnostics'!$B:$B,'3 Diag Planning tool'!$A5,'Calculations - Diagnostics'!$D:$D,"*"&amp;"Dangerous"&amp;"*")=0,"",SUMIFS('Calculations - Diagnostics'!$F:$F,'Calculations - Diagnostics'!$B:$B,'3 Diag Planning tool'!$A5,'Calculations - Diagnostics'!$D:$D,"*"&amp;"Dangerous"&amp;"*"))</f>
        <v/>
      </c>
      <c r="H5" s="684"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84" t="str">
        <f>IF(SUMIFS('Calculations - Diagnostics'!$F:$F,'Calculations - Diagnostics'!$B:$B,'3 Diag Planning tool'!$A5,'Calculations - Diagnostics'!$D:$D,"*"&amp;"CRT"&amp;"*")=0,"",SUMIFS('Calculations - Diagnostics'!$F:$F,'Calculations - Diagnostics'!$B:$B,'3 Diag Planning tool'!$A5,'Calculations - Diagnostics'!$D:$D,"*"&amp;"CRT"&amp;"*"))</f>
        <v/>
      </c>
      <c r="J5" s="684" t="str">
        <f>IF(SUMIFS('Calculations - Diagnostics'!$F:$F,'Calculations - Diagnostics'!$B:$B,'3 Diag Planning tool'!$A5,'Calculations - Diagnostics'!$D:$D,"*"&amp;"CRT"&amp;"*")=0,"",SUMIFS('Calculations - Diagnostics'!$F:$F,'Calculations - Diagnostics'!$B:$B,'3 Diag Planning tool'!$A5,'Calculations - Diagnostics'!$D:$D,"*"&amp;"CRT"&amp;"*"))</f>
        <v/>
      </c>
      <c r="K5" s="682" t="str">
        <f>IF(SUMIFS('Calculations - Diagnostics'!$G:$G,'Calculations - Diagnostics'!$D:$D,"Service",'Calculations - Diagnostics'!$B:$B,A5)=0,"",SUMIFS('Calculations - Diagnostics'!$G:$G,'Calculations - Diagnostics'!$D:$D,"Service",'Calculations - Diagnostics'!$B:$B,A5))</f>
        <v/>
      </c>
      <c r="L5" s="302" t="str">
        <f>IF(SUMIFS('Calculations - Diagnostics'!$G:$G,'Calculations - Diagnostics'!$D:$D,"&lt;&gt;Service",'Calculations - Diagnostics'!$B:$B,A5)=0,"",SUMIFS('Calculations - Diagnostics'!$G:$G,'Calculations - Diagnostics'!$D:$D,"&lt;&gt;Service",'Calculations - Diagnostics'!$B:$B,A5))</f>
        <v/>
      </c>
      <c r="M5" s="302"/>
      <c r="N5" s="1019" t="str">
        <f>IF(AND(K5="",L5="",M5=""),"",IF(AND(K5="",M5=""),L5,IF(AND(L5="",M5=""),K5,IF(M5="",K5+L5,IF(K5="",L5-M5,K5+L5-M5)))))</f>
        <v/>
      </c>
    </row>
    <row r="6" spans="1:14" ht="20.100000000000001" customHeight="1" thickBot="1" x14ac:dyDescent="0.25">
      <c r="A6" s="487" t="s">
        <v>807</v>
      </c>
      <c r="B6" s="252"/>
      <c r="C6" s="487" t="str">
        <f>IF(SUMIFS('Calculations - Diagnostics'!$F:$F,'Calculations - Diagnostics'!$B:$B,'3 Diag Planning tool'!A6,'Calculations - Diagnostics'!$D:$D,"*"&amp;"General Cargo"&amp;"*")=0,"",SUMIFS('Calculations - Diagnostics'!$F:$F,'Calculations - Diagnostics'!$B:$B,'3 Diag Planning tool'!A6,'Calculations - Diagnostics'!$D:$D,"*"&amp;"General Cargo"&amp;"*"))</f>
        <v/>
      </c>
      <c r="D6" s="487" t="str">
        <f>IF(SUMIFS('Calculations - Diagnostics'!$E:$E,'Calculations - Diagnostics'!$B:$B,'3 Diag Planning tool'!A6,'Calculations - Diagnostics'!$D:$D,"*"&amp;"General Cargo"&amp;"*")=0,"",SUMIFS('Calculations - Diagnostics'!$E:$E,'Calculations - Diagnostics'!$B:$B,'3 Diag Planning tool'!A6,'Calculations - Diagnostics'!$D:$D,"*"&amp;"General Cargo"&amp;"*"))</f>
        <v/>
      </c>
      <c r="E6" s="487" t="str">
        <f>IF(SUMIFS('Calculations - Diagnostics'!$F:$F,'Calculations - Diagnostics'!$B:$B,'3 Diag Planning tool'!$A6,'Calculations - Diagnostics'!$D:$D,"*"&amp;"Cool"&amp;"*")=0,"",SUMIFS('Calculations - Diagnostics'!$F:$F,'Calculations - Diagnostics'!$B:$B,'3 Diag Planning tool'!$A6,'Calculations - Diagnostics'!$D:$D,"*"&amp;"Cool"&amp;"*"))</f>
        <v/>
      </c>
      <c r="F6" s="487" t="str">
        <f>IF(SUMIFS('Calculations - Diagnostics'!$E:$E,'Calculations - Diagnostics'!$B:$B,'3 Diag Planning tool'!A6,'Calculations - Diagnostics'!$D:$D,"*"&amp;"Cool Cargo"&amp;"*")=0,"",SUMIFS('Calculations - Diagnostics'!$E:$E,'Calculations - Diagnostics'!$B:$B,'3 Diag Planning tool'!A6,'Calculations - Diagnostics'!$D:$D,"*"&amp;"Cool Cargo"&amp;"*"))</f>
        <v/>
      </c>
      <c r="G6" s="487" t="str">
        <f>IF(SUMIFS('Calculations - Diagnostics'!$F:$F,'Calculations - Diagnostics'!$B:$B,'3 Diag Planning tool'!$A6,'Calculations - Diagnostics'!$D:$D,"*"&amp;"Dangerous"&amp;"*")=0,"",SUMIFS('Calculations - Diagnostics'!$F:$F,'Calculations - Diagnostics'!$B:$B,'3 Diag Planning tool'!$A6,'Calculations - Diagnostics'!$D:$D,"*"&amp;"Dangerous"&amp;"*"))</f>
        <v/>
      </c>
      <c r="H6" s="487"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487" t="str">
        <f>IF(SUMIFS('Calculations - Diagnostics'!$F:$F,'Calculations - Diagnostics'!$B:$B,'3 Diag Planning tool'!$A6,'Calculations - Diagnostics'!$D:$D,"*"&amp;"CRT"&amp;"*")=0,"",SUMIFS('Calculations - Diagnostics'!$F:$F,'Calculations - Diagnostics'!$B:$B,'3 Diag Planning tool'!$A6,'Calculations - Diagnostics'!$D:$D,"*"&amp;"CRT"&amp;"*"))</f>
        <v/>
      </c>
      <c r="J6" s="487" t="str">
        <f>IF(SUMIFS('Calculations - Diagnostics'!$F:$F,'Calculations - Diagnostics'!$B:$B,'3 Diag Planning tool'!$A6,'Calculations - Diagnostics'!$D:$D,"*"&amp;"CRT"&amp;"*")=0,"",SUMIFS('Calculations - Diagnostics'!$F:$F,'Calculations - Diagnostics'!$B:$B,'3 Diag Planning tool'!$A6,'Calculations - Diagnostics'!$D:$D,"*"&amp;"CRT"&amp;"*"))</f>
        <v/>
      </c>
      <c r="K6" s="487" t="str">
        <f>IF(SUMIFS('Calculations - Diagnostics'!$G:$G,'Calculations - Diagnostics'!$D:$D,"Service",'Calculations - Diagnostics'!$B:$B,A6)=0,"",SUMIFS('Calculations - Diagnostics'!$G:$G,'Calculations - Diagnostics'!$D:$D,"Service",'Calculations - Diagnostics'!$B:$B,A6))</f>
        <v/>
      </c>
      <c r="L6" s="487" t="str">
        <f>IF(SUMIFS('Calculations - Diagnostics'!$G:$G,'Calculations - Diagnostics'!$D:$D,"&lt;&gt;Service",'Calculations - Diagnostics'!$B:$B,A6)=0,"",SUMIFS('Calculations - Diagnostics'!$G:$G,'Calculations - Diagnostics'!$D:$D,"&lt;&gt;Service",'Calculations - Diagnostics'!$B:$B,A6))</f>
        <v/>
      </c>
      <c r="M6" s="487"/>
      <c r="N6" s="487" t="str">
        <f t="shared" ref="N6:N19" si="0">IF(AND(K6="",L6="",M6=""),"",IF(AND(K6="",M6=""),L6,IF(AND(L6="",M6=""),K6,IF(M6="",K6+L6,IF(K6="",L6-M6,K6+L6-M6)))))</f>
        <v/>
      </c>
    </row>
    <row r="7" spans="1:14" ht="20.100000000000001" customHeight="1" thickBot="1" x14ac:dyDescent="0.25">
      <c r="A7" s="486" t="s">
        <v>1282</v>
      </c>
      <c r="B7" s="252"/>
      <c r="C7" s="1018"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83"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84" t="str">
        <f>IF(SUMIFS('Calculations - Diagnostics'!$F:$F,'Calculations - Diagnostics'!$B:$B,'3 Diag Planning tool'!$A7,'Calculations - Diagnostics'!$D:$D,"*"&amp;"Cool"&amp;"*")=0,"",SUMIFS('Calculations - Diagnostics'!$F:$F,'Calculations - Diagnostics'!$B:$B,'3 Diag Planning tool'!$A7,'Calculations - Diagnostics'!$D:$D,"*"&amp;"Cool"&amp;"*"))</f>
        <v/>
      </c>
      <c r="F7" s="684" t="str">
        <f>IF(SUMIFS('Calculations - Diagnostics'!$E:$E,'Calculations - Diagnostics'!$B:$B,'3 Diag Planning tool'!A7,'Calculations - Diagnostics'!$D:$D,"*"&amp;"Cool Cargo"&amp;"*")=0,"",SUMIFS('Calculations - Diagnostics'!$E:$E,'Calculations - Diagnostics'!$B:$B,'3 Diag Planning tool'!A7,'Calculations - Diagnostics'!$D:$D,"*"&amp;"Cool Cargo"&amp;"*"))</f>
        <v/>
      </c>
      <c r="G7" s="684" t="str">
        <f>IF(SUMIFS('Calculations - Diagnostics'!$F:$F,'Calculations - Diagnostics'!$B:$B,'3 Diag Planning tool'!$A7,'Calculations - Diagnostics'!$D:$D,"*"&amp;"Dangerous"&amp;"*")=0,"",SUMIFS('Calculations - Diagnostics'!$F:$F,'Calculations - Diagnostics'!$B:$B,'3 Diag Planning tool'!$A7,'Calculations - Diagnostics'!$D:$D,"*"&amp;"Dangerous"&amp;"*"))</f>
        <v/>
      </c>
      <c r="H7" s="684"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84" t="str">
        <f>IF(SUMIFS('Calculations - Diagnostics'!$F:$F,'Calculations - Diagnostics'!$B:$B,'3 Diag Planning tool'!$A7,'Calculations - Diagnostics'!$D:$D,"*"&amp;"CRT"&amp;"*")=0,"",SUMIFS('Calculations - Diagnostics'!$F:$F,'Calculations - Diagnostics'!$B:$B,'3 Diag Planning tool'!$A7,'Calculations - Diagnostics'!$D:$D,"*"&amp;"CRT"&amp;"*"))</f>
        <v/>
      </c>
      <c r="J7" s="684" t="str">
        <f>IF(SUMIFS('Calculations - Diagnostics'!$F:$F,'Calculations - Diagnostics'!$B:$B,'3 Diag Planning tool'!$A7,'Calculations - Diagnostics'!$D:$D,"*"&amp;"CRT"&amp;"*")=0,"",SUMIFS('Calculations - Diagnostics'!$F:$F,'Calculations - Diagnostics'!$B:$B,'3 Diag Planning tool'!$A7,'Calculations - Diagnostics'!$D:$D,"*"&amp;"CRT"&amp;"*"))</f>
        <v/>
      </c>
      <c r="K7" s="486"/>
      <c r="L7" s="745"/>
      <c r="M7" s="745"/>
      <c r="N7" s="745"/>
    </row>
    <row r="8" spans="1:14" ht="20.100000000000001" customHeight="1" thickBot="1" x14ac:dyDescent="0.25">
      <c r="A8" s="487" t="s">
        <v>136</v>
      </c>
      <c r="B8" s="252"/>
      <c r="C8" s="1020"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85"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85" t="str">
        <f>IF(SUMIFS('Calculations - Diagnostics'!$F:$F,'Calculations - Diagnostics'!$B:$B,'3 Diag Planning tool'!$A8,'Calculations - Diagnostics'!$D:$D,"*"&amp;"Cool"&amp;"*")=0,"",SUMIFS('Calculations - Diagnostics'!$F:$F,'Calculations - Diagnostics'!$B:$B,'3 Diag Planning tool'!$A8,'Calculations - Diagnostics'!$D:$D,"*"&amp;"Cool"&amp;"*"))</f>
        <v/>
      </c>
      <c r="F8" s="685" t="str">
        <f>IF(SUMIFS('Calculations - Diagnostics'!$E:$E,'Calculations - Diagnostics'!$B:$B,'3 Diag Planning tool'!A8,'Calculations - Diagnostics'!$D:$D,"*"&amp;"Cool Cargo"&amp;"*")=0,"",SUMIFS('Calculations - Diagnostics'!$E:$E,'Calculations - Diagnostics'!$B:$B,'3 Diag Planning tool'!A8,'Calculations - Diagnostics'!$D:$D,"*"&amp;"Cool Cargo"&amp;"*"))</f>
        <v/>
      </c>
      <c r="G8" s="685" t="str">
        <f>IF(SUMIFS('Calculations - Diagnostics'!$F:$F,'Calculations - Diagnostics'!$B:$B,'3 Diag Planning tool'!$A8,'Calculations - Diagnostics'!$D:$D,"*"&amp;"Dangerous"&amp;"*")=0,"",SUMIFS('Calculations - Diagnostics'!$F:$F,'Calculations - Diagnostics'!$B:$B,'3 Diag Planning tool'!$A8,'Calculations - Diagnostics'!$D:$D,"*"&amp;"Dangerous"&amp;"*"))</f>
        <v/>
      </c>
      <c r="H8" s="685"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85" t="str">
        <f>IF(SUMIFS('Calculations - Diagnostics'!$F:$F,'Calculations - Diagnostics'!$B:$B,'3 Diag Planning tool'!$A8,'Calculations - Diagnostics'!$D:$D,"*"&amp;"CRT"&amp;"*")=0,"",SUMIFS('Calculations - Diagnostics'!$F:$F,'Calculations - Diagnostics'!$B:$B,'3 Diag Planning tool'!$A8,'Calculations - Diagnostics'!$D:$D,"*"&amp;"CRT"&amp;"*"))</f>
        <v/>
      </c>
      <c r="J8" s="685" t="str">
        <f>IF(SUMIFS('Calculations - Diagnostics'!$F:$F,'Calculations - Diagnostics'!$B:$B,'3 Diag Planning tool'!$A8,'Calculations - Diagnostics'!$D:$D,"*"&amp;"CRT"&amp;"*")=0,"",SUMIFS('Calculations - Diagnostics'!$F:$F,'Calculations - Diagnostics'!$B:$B,'3 Diag Planning tool'!$A8,'Calculations - Diagnostics'!$D:$D,"*"&amp;"CRT"&amp;"*"))</f>
        <v/>
      </c>
      <c r="K8" s="487" t="str">
        <f>IF(SUMIFS('Calculations - Diagnostics'!$G:$G,'Calculations - Diagnostics'!$D:$D,"Service",'Calculations - Diagnostics'!$B:$B,A8)=0,"",SUMIFS('Calculations - Diagnostics'!$G:$G,'Calculations - Diagnostics'!$D:$D,"Service",'Calculations - Diagnostics'!$B:$B,A8))</f>
        <v/>
      </c>
      <c r="L8" s="744" t="str">
        <f>IF(SUMIFS('Calculations - Diagnostics'!$G:$G,'Calculations - Diagnostics'!$D:$D,"&lt;&gt;Service",'Calculations - Diagnostics'!$B:$B,A8)=0,"",SUMIFS('Calculations - Diagnostics'!$G:$G,'Calculations - Diagnostics'!$D:$D,"&lt;&gt;Service",'Calculations - Diagnostics'!$B:$B,A8))</f>
        <v/>
      </c>
      <c r="M8" s="744"/>
      <c r="N8" s="744" t="str">
        <f t="shared" si="0"/>
        <v/>
      </c>
    </row>
    <row r="9" spans="1:14" ht="20.100000000000001" customHeight="1" thickBot="1" x14ac:dyDescent="0.25">
      <c r="A9" s="486" t="s">
        <v>468</v>
      </c>
      <c r="B9" s="252"/>
      <c r="C9" s="1018"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83"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84" t="str">
        <f>IF(SUMIFS('Calculations - Diagnostics'!$F:$F,'Calculations - Diagnostics'!$B:$B,'3 Diag Planning tool'!$A9,'Calculations - Diagnostics'!$D:$D,"*"&amp;"Cool"&amp;"*")=0,"",SUMIFS('Calculations - Diagnostics'!$F:$F,'Calculations - Diagnostics'!$B:$B,'3 Diag Planning tool'!$A9,'Calculations - Diagnostics'!$D:$D,"*"&amp;"Cool"&amp;"*"))</f>
        <v/>
      </c>
      <c r="F9" s="684" t="str">
        <f>IF(SUMIFS('Calculations - Diagnostics'!$E:$E,'Calculations - Diagnostics'!$B:$B,'3 Diag Planning tool'!A9,'Calculations - Diagnostics'!$D:$D,"*"&amp;"Cool Cargo"&amp;"*")=0,"",SUMIFS('Calculations - Diagnostics'!$E:$E,'Calculations - Diagnostics'!$B:$B,'3 Diag Planning tool'!A9,'Calculations - Diagnostics'!$D:$D,"*"&amp;"Cool Cargo"&amp;"*"))</f>
        <v/>
      </c>
      <c r="G9" s="684" t="str">
        <f>IF(SUMIFS('Calculations - Diagnostics'!$F:$F,'Calculations - Diagnostics'!$B:$B,'3 Diag Planning tool'!$A9,'Calculations - Diagnostics'!$D:$D,"*"&amp;"Dangerous"&amp;"*")=0,"",SUMIFS('Calculations - Diagnostics'!$F:$F,'Calculations - Diagnostics'!$B:$B,'3 Diag Planning tool'!$A9,'Calculations - Diagnostics'!$D:$D,"*"&amp;"Dangerous"&amp;"*"))</f>
        <v/>
      </c>
      <c r="H9" s="684"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84" t="str">
        <f>IF(SUMIFS('Calculations - Diagnostics'!$F:$F,'Calculations - Diagnostics'!$B:$B,'3 Diag Planning tool'!$A9,'Calculations - Diagnostics'!$D:$D,"*"&amp;"CRT"&amp;"*")=0,"",SUMIFS('Calculations - Diagnostics'!$F:$F,'Calculations - Diagnostics'!$B:$B,'3 Diag Planning tool'!$A9,'Calculations - Diagnostics'!$D:$D,"*"&amp;"CRT"&amp;"*"))</f>
        <v/>
      </c>
      <c r="J9" s="684" t="str">
        <f>IF(SUMIFS('Calculations - Diagnostics'!$F:$F,'Calculations - Diagnostics'!$B:$B,'3 Diag Planning tool'!$A9,'Calculations - Diagnostics'!$D:$D,"*"&amp;"CRT"&amp;"*")=0,"",SUMIFS('Calculations - Diagnostics'!$F:$F,'Calculations - Diagnostics'!$B:$B,'3 Diag Planning tool'!$A9,'Calculations - Diagnostics'!$D:$D,"*"&amp;"CRT"&amp;"*"))</f>
        <v/>
      </c>
      <c r="K9" s="302" t="str">
        <f>IF(SUMIFS('Calculations - Diagnostics'!$G:$G,'Calculations - Diagnostics'!$D:$D,"Service",'Calculations - Diagnostics'!$B:$B,A9)=0,"",SUMIFS('Calculations - Diagnostics'!$G:$G,'Calculations - Diagnostics'!$D:$D,"Service",'Calculations - Diagnostics'!$B:$B,A9))</f>
        <v/>
      </c>
      <c r="L9" s="302" t="str">
        <f>IF(SUMIFS('Calculations - Diagnostics'!$G:$G,'Calculations - Diagnostics'!$D:$D,"&lt;&gt;Service",'Calculations - Diagnostics'!$B:$B,A9)=0,"",SUMIFS('Calculations - Diagnostics'!$G:$G,'Calculations - Diagnostics'!$D:$D,"&lt;&gt;Service",'Calculations - Diagnostics'!$B:$B,A9))</f>
        <v/>
      </c>
      <c r="M9" s="302"/>
      <c r="N9" s="1019" t="str">
        <f t="shared" si="0"/>
        <v/>
      </c>
    </row>
    <row r="10" spans="1:14" ht="20.100000000000001" customHeight="1" thickBot="1" x14ac:dyDescent="0.25">
      <c r="A10" s="487" t="s">
        <v>604</v>
      </c>
      <c r="B10" s="252"/>
      <c r="C10" s="1020"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85"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85" t="str">
        <f>IF(SUMIFS('Calculations - Diagnostics'!$F:$F,'Calculations - Diagnostics'!$B:$B,'3 Diag Planning tool'!$A10,'Calculations - Diagnostics'!$D:$D,"*"&amp;"Cool"&amp;"*")=0,"",SUMIFS('Calculations - Diagnostics'!$F:$F,'Calculations - Diagnostics'!$B:$B,'3 Diag Planning tool'!$A10,'Calculations - Diagnostics'!$D:$D,"*"&amp;"Cool"&amp;"*"))</f>
        <v/>
      </c>
      <c r="F10" s="685" t="str">
        <f>IF(SUMIFS('Calculations - Diagnostics'!$E:$E,'Calculations - Diagnostics'!$B:$B,'3 Diag Planning tool'!A10,'Calculations - Diagnostics'!$D:$D,"*"&amp;"Cool Cargo"&amp;"*")=0,"",SUMIFS('Calculations - Diagnostics'!$E:$E,'Calculations - Diagnostics'!$B:$B,'3 Diag Planning tool'!A10,'Calculations - Diagnostics'!$D:$D,"*"&amp;"Cool Cargo"&amp;"*"))</f>
        <v/>
      </c>
      <c r="G10" s="685" t="str">
        <f>IF(SUMIFS('Calculations - Diagnostics'!$F:$F,'Calculations - Diagnostics'!$B:$B,'3 Diag Planning tool'!$A10,'Calculations - Diagnostics'!$D:$D,"*"&amp;"Dangerous"&amp;"*")=0,"",SUMIFS('Calculations - Diagnostics'!$F:$F,'Calculations - Diagnostics'!$B:$B,'3 Diag Planning tool'!$A10,'Calculations - Diagnostics'!$D:$D,"*"&amp;"Dangerous"&amp;"*"))</f>
        <v/>
      </c>
      <c r="H10" s="685"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85" t="str">
        <f>IF(SUMIFS('Calculations - Diagnostics'!$F:$F,'Calculations - Diagnostics'!$B:$B,'3 Diag Planning tool'!$A10,'Calculations - Diagnostics'!$D:$D,"*"&amp;"CRT"&amp;"*")=0,"",SUMIFS('Calculations - Diagnostics'!$F:$F,'Calculations - Diagnostics'!$B:$B,'3 Diag Planning tool'!$A10,'Calculations - Diagnostics'!$D:$D,"*"&amp;"CRT"&amp;"*"))</f>
        <v/>
      </c>
      <c r="J10" s="685" t="str">
        <f>IF(SUMIFS('Calculations - Diagnostics'!$F:$F,'Calculations - Diagnostics'!$B:$B,'3 Diag Planning tool'!$A10,'Calculations - Diagnostics'!$D:$D,"*"&amp;"CRT"&amp;"*")=0,"",SUMIFS('Calculations - Diagnostics'!$F:$F,'Calculations - Diagnostics'!$B:$B,'3 Diag Planning tool'!$A10,'Calculations - Diagnostics'!$D:$D,"*"&amp;"CRT"&amp;"*"))</f>
        <v/>
      </c>
      <c r="K10" s="487" t="str">
        <f>IF(SUMIFS('Calculations - Diagnostics'!$G:$G,'Calculations - Diagnostics'!$D:$D,"Service",'Calculations - Diagnostics'!$B:$B,A10)=0,"",SUMIFS('Calculations - Diagnostics'!$G:$G,'Calculations - Diagnostics'!$D:$D,"Service",'Calculations - Diagnostics'!$B:$B,A10))</f>
        <v/>
      </c>
      <c r="L10" s="744" t="str">
        <f>IF(SUMIFS('Calculations - Diagnostics'!$G:$G,'Calculations - Diagnostics'!$D:$D,"&lt;&gt;Service",'Calculations - Diagnostics'!$B:$B,A10)=0,"",SUMIFS('Calculations - Diagnostics'!$G:$G,'Calculations - Diagnostics'!$D:$D,"&lt;&gt;Service",'Calculations - Diagnostics'!$B:$B,A10))</f>
        <v/>
      </c>
      <c r="M10" s="744"/>
      <c r="N10" s="744" t="str">
        <f t="shared" si="0"/>
        <v/>
      </c>
    </row>
    <row r="11" spans="1:14" ht="20.100000000000001" customHeight="1" thickBot="1" x14ac:dyDescent="0.25">
      <c r="A11" s="486" t="s">
        <v>2061</v>
      </c>
      <c r="B11" s="252"/>
      <c r="C11" s="1018"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83"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84" t="str">
        <f>IF(SUMIFS('Calculations - Diagnostics'!$F:$F,'Calculations - Diagnostics'!$B:$B,'3 Diag Planning tool'!$A11,'Calculations - Diagnostics'!$D:$D,"*"&amp;"Cool"&amp;"*")=0,"",SUMIFS('Calculations - Diagnostics'!$F:$F,'Calculations - Diagnostics'!$B:$B,'3 Diag Planning tool'!$A11,'Calculations - Diagnostics'!$D:$D,"*"&amp;"Cool"&amp;"*"))</f>
        <v/>
      </c>
      <c r="F11" s="684" t="str">
        <f>IF(SUMIFS('Calculations - Diagnostics'!$E:$E,'Calculations - Diagnostics'!$B:$B,'3 Diag Planning tool'!A11,'Calculations - Diagnostics'!$D:$D,"*"&amp;"Cool Cargo"&amp;"*")=0,"",SUMIFS('Calculations - Diagnostics'!$E:$E,'Calculations - Diagnostics'!$B:$B,'3 Diag Planning tool'!A11,'Calculations - Diagnostics'!$D:$D,"*"&amp;"Cool Cargo"&amp;"*"))</f>
        <v/>
      </c>
      <c r="G11" s="684" t="str">
        <f>IF(SUMIFS('Calculations - Diagnostics'!$F:$F,'Calculations - Diagnostics'!$B:$B,'3 Diag Planning tool'!$A11,'Calculations - Diagnostics'!$D:$D,"*"&amp;"Dangerous"&amp;"*")=0,"",SUMIFS('Calculations - Diagnostics'!$F:$F,'Calculations - Diagnostics'!$B:$B,'3 Diag Planning tool'!$A11,'Calculations - Diagnostics'!$D:$D,"*"&amp;"Dangerous"&amp;"*"))</f>
        <v/>
      </c>
      <c r="H11" s="684"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84" t="str">
        <f>IF(SUMIFS('Calculations - Diagnostics'!$F:$F,'Calculations - Diagnostics'!$B:$B,'3 Diag Planning tool'!$A11,'Calculations - Diagnostics'!$D:$D,"*"&amp;"CRT"&amp;"*")=0,"",SUMIFS('Calculations - Diagnostics'!$F:$F,'Calculations - Diagnostics'!$B:$B,'3 Diag Planning tool'!$A11,'Calculations - Diagnostics'!$D:$D,"*"&amp;"CRT"&amp;"*"))</f>
        <v/>
      </c>
      <c r="J11" s="684" t="str">
        <f>IF(SUMIFS('Calculations - Diagnostics'!$F:$F,'Calculations - Diagnostics'!$B:$B,'3 Diag Planning tool'!$A11,'Calculations - Diagnostics'!$D:$D,"*"&amp;"CRT"&amp;"*")=0,"",SUMIFS('Calculations - Diagnostics'!$F:$F,'Calculations - Diagnostics'!$B:$B,'3 Diag Planning tool'!$A11,'Calculations - Diagnostics'!$D:$D,"*"&amp;"CRT"&amp;"*"))</f>
        <v/>
      </c>
      <c r="K11" s="486" t="str">
        <f>IF(SUMIFS('Calculations - Diagnostics'!$G:$G,'Calculations - Diagnostics'!$D:$D,"Service",'Calculations - Diagnostics'!$B:$B,A11)=0,"",SUMIFS('Calculations - Diagnostics'!$G:$G,'Calculations - Diagnostics'!$D:$D,"Service",'Calculations - Diagnostics'!$B:$B,A11))</f>
        <v/>
      </c>
      <c r="L11" s="745" t="str">
        <f>IF(SUMIFS('Calculations - Diagnostics'!$G:$G,'Calculations - Diagnostics'!$D:$D,"&lt;&gt;Service",'Calculations - Diagnostics'!$B:$B,A11)=0,"",SUMIFS('Calculations - Diagnostics'!$G:$G,'Calculations - Diagnostics'!$D:$D,"&lt;&gt;Service",'Calculations - Diagnostics'!$B:$B,A11))</f>
        <v/>
      </c>
      <c r="M11" s="745"/>
      <c r="N11" s="745" t="str">
        <f t="shared" si="0"/>
        <v/>
      </c>
    </row>
    <row r="12" spans="1:14" ht="20.100000000000001" customHeight="1" thickBot="1" x14ac:dyDescent="0.25">
      <c r="A12" s="487" t="s">
        <v>447</v>
      </c>
      <c r="B12" s="252"/>
      <c r="C12" s="1020"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85"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85" t="str">
        <f>IF(SUMIFS('Calculations - Diagnostics'!$F:$F,'Calculations - Diagnostics'!$B:$B,'3 Diag Planning tool'!$A12,'Calculations - Diagnostics'!$D:$D,"*"&amp;"Cool"&amp;"*")=0,"",SUMIFS('Calculations - Diagnostics'!$F:$F,'Calculations - Diagnostics'!$B:$B,'3 Diag Planning tool'!$A12,'Calculations - Diagnostics'!$D:$D,"*"&amp;"Cool"&amp;"*"))</f>
        <v/>
      </c>
      <c r="F12" s="685" t="str">
        <f>IF(SUMIFS('Calculations - Diagnostics'!$E:$E,'Calculations - Diagnostics'!$B:$B,'3 Diag Planning tool'!A12,'Calculations - Diagnostics'!$D:$D,"*"&amp;"Cool Cargo"&amp;"*")=0,"",SUMIFS('Calculations - Diagnostics'!$E:$E,'Calculations - Diagnostics'!$B:$B,'3 Diag Planning tool'!A12,'Calculations - Diagnostics'!$D:$D,"*"&amp;"Cool Cargo"&amp;"*"))</f>
        <v/>
      </c>
      <c r="G12" s="685" t="str">
        <f>IF(SUMIFS('Calculations - Diagnostics'!$F:$F,'Calculations - Diagnostics'!$B:$B,'3 Diag Planning tool'!$A12,'Calculations - Diagnostics'!$D:$D,"*"&amp;"Dangerous"&amp;"*")=0,"",SUMIFS('Calculations - Diagnostics'!$F:$F,'Calculations - Diagnostics'!$B:$B,'3 Diag Planning tool'!$A12,'Calculations - Diagnostics'!$D:$D,"*"&amp;"Dangerous"&amp;"*"))</f>
        <v/>
      </c>
      <c r="H12" s="685"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85" t="str">
        <f>IF(SUMIFS('Calculations - Diagnostics'!$F:$F,'Calculations - Diagnostics'!$B:$B,'3 Diag Planning tool'!$A12,'Calculations - Diagnostics'!$D:$D,"*"&amp;"CRT"&amp;"*")=0,"",SUMIFS('Calculations - Diagnostics'!$F:$F,'Calculations - Diagnostics'!$B:$B,'3 Diag Planning tool'!$A12,'Calculations - Diagnostics'!$D:$D,"*"&amp;"CRT"&amp;"*"))</f>
        <v/>
      </c>
      <c r="J12" s="685" t="str">
        <f>IF(SUMIFS('Calculations - Diagnostics'!$F:$F,'Calculations - Diagnostics'!$B:$B,'3 Diag Planning tool'!$A12,'Calculations - Diagnostics'!$D:$D,"*"&amp;"CRT"&amp;"*")=0,"",SUMIFS('Calculations - Diagnostics'!$F:$F,'Calculations - Diagnostics'!$B:$B,'3 Diag Planning tool'!$A12,'Calculations - Diagnostics'!$D:$D,"*"&amp;"CRT"&amp;"*"))</f>
        <v/>
      </c>
      <c r="K12" s="487" t="str">
        <f>IF(SUMIFS('Calculations - Diagnostics'!$G:$G,'Calculations - Diagnostics'!$D:$D,"Service",'Calculations - Diagnostics'!$B:$B,A12)=0,"",SUMIFS('Calculations - Diagnostics'!$G:$G,'Calculations - Diagnostics'!$D:$D,"Service",'Calculations - Diagnostics'!$B:$B,A12))</f>
        <v/>
      </c>
      <c r="L12" s="744" t="str">
        <f>IF(SUMIFS('Calculations - Diagnostics'!$G:$G,'Calculations - Diagnostics'!$D:$D,"&lt;&gt;Service",'Calculations - Diagnostics'!$B:$B,A12)=0,"",SUMIFS('Calculations - Diagnostics'!$G:$G,'Calculations - Diagnostics'!$D:$D,"&lt;&gt;Service",'Calculations - Diagnostics'!$B:$B,A12))</f>
        <v/>
      </c>
      <c r="M12" s="744"/>
      <c r="N12" s="744" t="str">
        <f t="shared" si="0"/>
        <v/>
      </c>
    </row>
    <row r="13" spans="1:14" ht="20.100000000000001" customHeight="1" thickBot="1" x14ac:dyDescent="0.25">
      <c r="A13" s="486" t="s">
        <v>32</v>
      </c>
      <c r="B13" s="252"/>
      <c r="C13" s="1018"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83"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84" t="str">
        <f>IF(SUMIFS('Calculations - Diagnostics'!$F:$F,'Calculations - Diagnostics'!$B:$B,'3 Diag Planning tool'!$A13,'Calculations - Diagnostics'!$D:$D,"*"&amp;"Cool"&amp;"*")=0,"",SUMIFS('Calculations - Diagnostics'!$F:$F,'Calculations - Diagnostics'!$B:$B,'3 Diag Planning tool'!$A13,'Calculations - Diagnostics'!$D:$D,"*"&amp;"Cool"&amp;"*"))</f>
        <v/>
      </c>
      <c r="F13" s="684" t="str">
        <f>IF(SUMIFS('Calculations - Diagnostics'!$E:$E,'Calculations - Diagnostics'!$B:$B,'3 Diag Planning tool'!A13,'Calculations - Diagnostics'!$D:$D,"*"&amp;"Cool Cargo"&amp;"*")=0,"",SUMIFS('Calculations - Diagnostics'!$E:$E,'Calculations - Diagnostics'!$B:$B,'3 Diag Planning tool'!A13,'Calculations - Diagnostics'!$D:$D,"*"&amp;"Cool Cargo"&amp;"*"))</f>
        <v/>
      </c>
      <c r="G13" s="684" t="str">
        <f>IF(SUMIFS('Calculations - Diagnostics'!$F:$F,'Calculations - Diagnostics'!$B:$B,'3 Diag Planning tool'!$A13,'Calculations - Diagnostics'!$D:$D,"*"&amp;"Dangerous"&amp;"*")=0,"",SUMIFS('Calculations - Diagnostics'!$F:$F,'Calculations - Diagnostics'!$B:$B,'3 Diag Planning tool'!$A13,'Calculations - Diagnostics'!$D:$D,"*"&amp;"Dangerous"&amp;"*"))</f>
        <v/>
      </c>
      <c r="H13" s="684"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84" t="str">
        <f>IF(SUMIFS('Calculations - Diagnostics'!$F:$F,'Calculations - Diagnostics'!$B:$B,'3 Diag Planning tool'!$A13,'Calculations - Diagnostics'!$D:$D,"*"&amp;"CRT"&amp;"*")=0,"",SUMIFS('Calculations - Diagnostics'!$F:$F,'Calculations - Diagnostics'!$B:$B,'3 Diag Planning tool'!$A13,'Calculations - Diagnostics'!$D:$D,"*"&amp;"CRT"&amp;"*"))</f>
        <v/>
      </c>
      <c r="J13" s="684" t="str">
        <f>IF(SUMIFS('Calculations - Diagnostics'!$F:$F,'Calculations - Diagnostics'!$B:$B,'3 Diag Planning tool'!$A13,'Calculations - Diagnostics'!$D:$D,"*"&amp;"CRT"&amp;"*")=0,"",SUMIFS('Calculations - Diagnostics'!$F:$F,'Calculations - Diagnostics'!$B:$B,'3 Diag Planning tool'!$A13,'Calculations - Diagnostics'!$D:$D,"*"&amp;"CRT"&amp;"*"))</f>
        <v/>
      </c>
      <c r="K13" s="486" t="str">
        <f>IF(SUMIFS('Calculations - Diagnostics'!$G:$G,'Calculations - Diagnostics'!$D:$D,"Service",'Calculations - Diagnostics'!$B:$B,A13)=0,"",SUMIFS('Calculations - Diagnostics'!$G:$G,'Calculations - Diagnostics'!$D:$D,"Service",'Calculations - Diagnostics'!$B:$B,A13))</f>
        <v/>
      </c>
      <c r="L13" s="745" t="str">
        <f>IF(SUMIFS('Calculations - Diagnostics'!$G:$G,'Calculations - Diagnostics'!$D:$D,"&lt;&gt;Service",'Calculations - Diagnostics'!$B:$B,A13)=0,"",SUMIFS('Calculations - Diagnostics'!$G:$G,'Calculations - Diagnostics'!$D:$D,"&lt;&gt;Service",'Calculations - Diagnostics'!$B:$B,A13))</f>
        <v/>
      </c>
      <c r="M13" s="745"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3" s="745" t="str">
        <f t="shared" si="0"/>
        <v/>
      </c>
    </row>
    <row r="14" spans="1:14" ht="20.100000000000001" customHeight="1" thickBot="1" x14ac:dyDescent="0.25">
      <c r="A14" s="487" t="s">
        <v>2062</v>
      </c>
      <c r="B14" s="252"/>
      <c r="C14" s="1020"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85"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85" t="str">
        <f>IF(SUMIFS('Calculations - Diagnostics'!$F:$F,'Calculations - Diagnostics'!$B:$B,'3 Diag Planning tool'!$A14,'Calculations - Diagnostics'!$D:$D,"*"&amp;"Cool"&amp;"*")=0,"",SUMIFS('Calculations - Diagnostics'!$F:$F,'Calculations - Diagnostics'!$B:$B,'3 Diag Planning tool'!$A14,'Calculations - Diagnostics'!$D:$D,"*"&amp;"Cool"&amp;"*"))</f>
        <v/>
      </c>
      <c r="F14" s="685" t="str">
        <f>IF(SUMIFS('Calculations - Diagnostics'!$E:$E,'Calculations - Diagnostics'!$B:$B,'3 Diag Planning tool'!A14,'Calculations - Diagnostics'!$D:$D,"*"&amp;"Cool Cargo"&amp;"*")=0,"",SUMIFS('Calculations - Diagnostics'!$E:$E,'Calculations - Diagnostics'!$B:$B,'3 Diag Planning tool'!A14,'Calculations - Diagnostics'!$D:$D,"*"&amp;"Cool Cargo"&amp;"*"))</f>
        <v/>
      </c>
      <c r="G14" s="685" t="str">
        <f>IF(SUMIFS('Calculations - Diagnostics'!$F:$F,'Calculations - Diagnostics'!$B:$B,'3 Diag Planning tool'!$A14,'Calculations - Diagnostics'!$D:$D,"*"&amp;"Dangerous"&amp;"*")=0,"",SUMIFS('Calculations - Diagnostics'!$F:$F,'Calculations - Diagnostics'!$B:$B,'3 Diag Planning tool'!$A14,'Calculations - Diagnostics'!$D:$D,"*"&amp;"Dangerous"&amp;"*"))</f>
        <v/>
      </c>
      <c r="H14" s="685"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85" t="str">
        <f>IF(SUMIFS('Calculations - Diagnostics'!$F:$F,'Calculations - Diagnostics'!$B:$B,'3 Diag Planning tool'!$A14,'Calculations - Diagnostics'!$D:$D,"*"&amp;"CRT"&amp;"*")=0,"",SUMIFS('Calculations - Diagnostics'!$F:$F,'Calculations - Diagnostics'!$B:$B,'3 Diag Planning tool'!$A14,'Calculations - Diagnostics'!$D:$D,"*"&amp;"CRT"&amp;"*"))</f>
        <v/>
      </c>
      <c r="J14" s="685" t="str">
        <f>IF(SUMIFS('Calculations - Diagnostics'!$F:$F,'Calculations - Diagnostics'!$B:$B,'3 Diag Planning tool'!$A14,'Calculations - Diagnostics'!$D:$D,"*"&amp;"CRT"&amp;"*")=0,"",SUMIFS('Calculations - Diagnostics'!$F:$F,'Calculations - Diagnostics'!$B:$B,'3 Diag Planning tool'!$A14,'Calculations - Diagnostics'!$D:$D,"*"&amp;"CRT"&amp;"*"))</f>
        <v/>
      </c>
      <c r="K14" s="487" t="str">
        <f>IF(SUMIFS('Calculations - Diagnostics'!$G:$G,'Calculations - Diagnostics'!$D:$D,"Service",'Calculations - Diagnostics'!$B:$B,A14)=0,"",SUMIFS('Calculations - Diagnostics'!$G:$G,'Calculations - Diagnostics'!$D:$D,"Service",'Calculations - Diagnostics'!$B:$B,A14))</f>
        <v/>
      </c>
      <c r="L14" s="744" t="str">
        <f>IF(SUMIFS('Calculations - Diagnostics'!$G:$G,'Calculations - Diagnostics'!$D:$D,"&lt;&gt;Service",'Calculations - Diagnostics'!$B:$B,A14)=0,"",SUMIFS('Calculations - Diagnostics'!$G:$G,'Calculations - Diagnostics'!$D:$D,"&lt;&gt;Service",'Calculations - Diagnostics'!$B:$B,A14))</f>
        <v/>
      </c>
      <c r="M14" s="744"/>
      <c r="N14" s="744" t="str">
        <f t="shared" si="0"/>
        <v/>
      </c>
    </row>
    <row r="15" spans="1:14" ht="20.100000000000001" customHeight="1" thickBot="1" x14ac:dyDescent="0.25">
      <c r="A15" s="486" t="s">
        <v>1260</v>
      </c>
      <c r="B15" s="252"/>
      <c r="C15" s="1018"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83"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84" t="str">
        <f>IF(SUMIFS('Calculations - Diagnostics'!$F:$F,'Calculations - Diagnostics'!$B:$B,'3 Diag Planning tool'!$A15,'Calculations - Diagnostics'!$D:$D,"*"&amp;"Cool"&amp;"*")=0,"",SUMIFS('Calculations - Diagnostics'!$F:$F,'Calculations - Diagnostics'!$B:$B,'3 Diag Planning tool'!$A15,'Calculations - Diagnostics'!$D:$D,"*"&amp;"Cool"&amp;"*"))</f>
        <v/>
      </c>
      <c r="F15" s="684" t="str">
        <f>IF(SUMIFS('Calculations - Diagnostics'!$E:$E,'Calculations - Diagnostics'!$B:$B,'3 Diag Planning tool'!A15,'Calculations - Diagnostics'!$D:$D,"*"&amp;"Cool Cargo"&amp;"*")=0,"",SUMIFS('Calculations - Diagnostics'!$E:$E,'Calculations - Diagnostics'!$B:$B,'3 Diag Planning tool'!A15,'Calculations - Diagnostics'!$D:$D,"*"&amp;"Cool Cargo"&amp;"*"))</f>
        <v/>
      </c>
      <c r="G15" s="684" t="str">
        <f>IF(SUMIFS('Calculations - Diagnostics'!$F:$F,'Calculations - Diagnostics'!$B:$B,'3 Diag Planning tool'!$A15,'Calculations - Diagnostics'!$D:$D,"*"&amp;"Dangerous"&amp;"*")=0,"",SUMIFS('Calculations - Diagnostics'!$F:$F,'Calculations - Diagnostics'!$B:$B,'3 Diag Planning tool'!$A15,'Calculations - Diagnostics'!$D:$D,"*"&amp;"Dangerous"&amp;"*"))</f>
        <v/>
      </c>
      <c r="H15" s="684"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84" t="str">
        <f>IF(SUMIFS('Calculations - Diagnostics'!$F:$F,'Calculations - Diagnostics'!$B:$B,'3 Diag Planning tool'!$A15,'Calculations - Diagnostics'!$D:$D,"*"&amp;"CRT"&amp;"*")=0,"",SUMIFS('Calculations - Diagnostics'!$F:$F,'Calculations - Diagnostics'!$B:$B,'3 Diag Planning tool'!$A15,'Calculations - Diagnostics'!$D:$D,"*"&amp;"CRT"&amp;"*"))</f>
        <v/>
      </c>
      <c r="J15" s="684" t="str">
        <f>IF(SUMIFS('Calculations - Diagnostics'!$F:$F,'Calculations - Diagnostics'!$B:$B,'3 Diag Planning tool'!$A15,'Calculations - Diagnostics'!$D:$D,"*"&amp;"CRT"&amp;"*")=0,"",SUMIFS('Calculations - Diagnostics'!$F:$F,'Calculations - Diagnostics'!$B:$B,'3 Diag Planning tool'!$A15,'Calculations - Diagnostics'!$D:$D,"*"&amp;"CRT"&amp;"*"))</f>
        <v/>
      </c>
      <c r="K15" s="486" t="str">
        <f>IF(SUMIFS('Calculations - Diagnostics'!$G:$G,'Calculations - Diagnostics'!$D:$D,"Service",'Calculations - Diagnostics'!$B:$B,A15)=0,"",SUMIFS('Calculations - Diagnostics'!$G:$G,'Calculations - Diagnostics'!$D:$D,"Service",'Calculations - Diagnostics'!$B:$B,A15))</f>
        <v/>
      </c>
      <c r="L15" s="745" t="str">
        <f>IF(SUMIFS('Calculations - Diagnostics'!$G:$G,'Calculations - Diagnostics'!$D:$D,"&lt;&gt;Service",'Calculations - Diagnostics'!$B:$B,A15)=0,"",SUMIFS('Calculations - Diagnostics'!$G:$G,'Calculations - Diagnostics'!$D:$D,"&lt;&gt;Service",'Calculations - Diagnostics'!$B:$B,A15))</f>
        <v/>
      </c>
      <c r="M15" s="745"/>
      <c r="N15" s="745" t="str">
        <f t="shared" ref="N15:N17" si="1">IF(AND(K15="",L15="",M15=""),"",IF(AND(K15="",M15=""),L15,IF(AND(L15="",M15=""),K15,IF(M15="",K15+L15,IF(K15="",L15-M15,K15+L15-M15)))))</f>
        <v/>
      </c>
    </row>
    <row r="16" spans="1:14" ht="20.100000000000001" customHeight="1" thickBot="1" x14ac:dyDescent="0.25">
      <c r="A16" s="987" t="s">
        <v>1288</v>
      </c>
      <c r="B16" s="1014"/>
      <c r="C16" s="1020"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85"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85" t="str">
        <f>IF(SUMIFS('Calculations - Diagnostics'!$F:$F,'Calculations - Diagnostics'!$B:$B,'3 Diag Planning tool'!$A16,'Calculations - Diagnostics'!$D:$D,"*"&amp;"Cool"&amp;"*")=0,"",SUMIFS('Calculations - Diagnostics'!$F:$F,'Calculations - Diagnostics'!$B:$B,'3 Diag Planning tool'!$A16,'Calculations - Diagnostics'!$D:$D,"*"&amp;"Cool"&amp;"*"))</f>
        <v/>
      </c>
      <c r="F16" s="685" t="str">
        <f>IF(SUMIFS('Calculations - Diagnostics'!$E:$E,'Calculations - Diagnostics'!$B:$B,'3 Diag Planning tool'!A16,'Calculations - Diagnostics'!$D:$D,"*"&amp;"Cool Cargo"&amp;"*")=0,"",SUMIFS('Calculations - Diagnostics'!$E:$E,'Calculations - Diagnostics'!$B:$B,'3 Diag Planning tool'!A16,'Calculations - Diagnostics'!$D:$D,"*"&amp;"Cool Cargo"&amp;"*"))</f>
        <v/>
      </c>
      <c r="G16" s="685" t="str">
        <f>IF(SUMIFS('Calculations - Diagnostics'!$F:$F,'Calculations - Diagnostics'!$B:$B,'3 Diag Planning tool'!$A16,'Calculations - Diagnostics'!$D:$D,"*"&amp;"Dangerous"&amp;"*")=0,"",SUMIFS('Calculations - Diagnostics'!$F:$F,'Calculations - Diagnostics'!$B:$B,'3 Diag Planning tool'!$A16,'Calculations - Diagnostics'!$D:$D,"*"&amp;"Dangerous"&amp;"*"))</f>
        <v/>
      </c>
      <c r="H16" s="685"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85" t="str">
        <f>IF(SUMIFS('Calculations - Diagnostics'!$F:$F,'Calculations - Diagnostics'!$B:$B,'3 Diag Planning tool'!$A16,'Calculations - Diagnostics'!$D:$D,"*"&amp;"CRT"&amp;"*")=0,"",SUMIFS('Calculations - Diagnostics'!$F:$F,'Calculations - Diagnostics'!$B:$B,'3 Diag Planning tool'!$A16,'Calculations - Diagnostics'!$D:$D,"*"&amp;"CRT"&amp;"*"))</f>
        <v/>
      </c>
      <c r="J16" s="685" t="str">
        <f>IF(SUMIFS('Calculations - Diagnostics'!$F:$F,'Calculations - Diagnostics'!$B:$B,'3 Diag Planning tool'!$A16,'Calculations - Diagnostics'!$D:$D,"*"&amp;"CRT"&amp;"*")=0,"",SUMIFS('Calculations - Diagnostics'!$F:$F,'Calculations - Diagnostics'!$B:$B,'3 Diag Planning tool'!$A16,'Calculations - Diagnostics'!$D:$D,"*"&amp;"CRT"&amp;"*"))</f>
        <v/>
      </c>
      <c r="K16" s="685" t="str">
        <f>IF(SUMIFS('Calculations - Diagnostics'!$G:$G,'Calculations - Diagnostics'!$D:$D,"Service",'Calculations - Diagnostics'!$B:$B,A16)=0,"",SUMIFS('Calculations - Diagnostics'!$G:$G,'Calculations - Diagnostics'!$D:$D,"Service",'Calculations - Diagnostics'!$B:$B,A16))</f>
        <v/>
      </c>
      <c r="L16" s="685" t="str">
        <f>IF(SUMIFS('Calculations - Diagnostics'!$G:$G,'Calculations - Diagnostics'!$D:$D,"&lt;&gt;Service",'Calculations - Diagnostics'!$B:$B,A16)=0,"",SUMIFS('Calculations - Diagnostics'!$G:$G,'Calculations - Diagnostics'!$D:$D,"&lt;&gt;Service",'Calculations - Diagnostics'!$B:$B,A16))</f>
        <v/>
      </c>
      <c r="M16" s="685"/>
      <c r="N16" s="1021" t="str">
        <f t="shared" ref="N16" si="2">IF(AND(K16="",L16="",M16=""),"",IF(AND(K16="",M16=""),L16,IF(AND(L16="",M16=""),K16,IF(M16="",K16+L16,IF(K16="",L16-M16,K16+L16-M16)))))</f>
        <v/>
      </c>
    </row>
    <row r="17" spans="1:14" ht="20.100000000000001" customHeight="1" thickBot="1" x14ac:dyDescent="0.25">
      <c r="A17" s="486" t="s">
        <v>427</v>
      </c>
      <c r="B17" s="252"/>
      <c r="C17" s="1018"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83"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84" t="str">
        <f>IF(SUMIFS('Calculations - Diagnostics'!$F:$F,'Calculations - Diagnostics'!$B:$B,'3 Diag Planning tool'!$A17,'Calculations - Diagnostics'!$D:$D,"*"&amp;"Cool"&amp;"*")=0,"",SUMIFS('Calculations - Diagnostics'!$F:$F,'Calculations - Diagnostics'!$B:$B,'3 Diag Planning tool'!$A17,'Calculations - Diagnostics'!$D:$D,"*"&amp;"Cool"&amp;"*"))</f>
        <v/>
      </c>
      <c r="F17" s="684" t="str">
        <f>IF(SUMIFS('Calculations - Diagnostics'!$E:$E,'Calculations - Diagnostics'!$B:$B,'3 Diag Planning tool'!A17,'Calculations - Diagnostics'!$D:$D,"*"&amp;"Cool Cargo"&amp;"*")=0,"",SUMIFS('Calculations - Diagnostics'!$E:$E,'Calculations - Diagnostics'!$B:$B,'3 Diag Planning tool'!A17,'Calculations - Diagnostics'!$D:$D,"*"&amp;"Cool Cargo"&amp;"*"))</f>
        <v/>
      </c>
      <c r="G17" s="684" t="str">
        <f>IF(SUMIFS('Calculations - Diagnostics'!$F:$F,'Calculations - Diagnostics'!$B:$B,'3 Diag Planning tool'!$A17,'Calculations - Diagnostics'!$D:$D,"*"&amp;"Dangerous"&amp;"*")=0,"",SUMIFS('Calculations - Diagnostics'!$F:$F,'Calculations - Diagnostics'!$B:$B,'3 Diag Planning tool'!$A17,'Calculations - Diagnostics'!$D:$D,"*"&amp;"Dangerous"&amp;"*"))</f>
        <v/>
      </c>
      <c r="H17" s="684"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84" t="str">
        <f>IF(SUMIFS('Calculations - Diagnostics'!$F:$F,'Calculations - Diagnostics'!$B:$B,'3 Diag Planning tool'!$A17,'Calculations - Diagnostics'!$D:$D,"*"&amp;"CRT"&amp;"*")=0,"",SUMIFS('Calculations - Diagnostics'!$F:$F,'Calculations - Diagnostics'!$B:$B,'3 Diag Planning tool'!$A17,'Calculations - Diagnostics'!$D:$D,"*"&amp;"CRT"&amp;"*"))</f>
        <v/>
      </c>
      <c r="J17" s="684" t="str">
        <f>IF(SUMIFS('Calculations - Diagnostics'!$F:$F,'Calculations - Diagnostics'!$B:$B,'3 Diag Planning tool'!$A17,'Calculations - Diagnostics'!$D:$D,"*"&amp;"CRT"&amp;"*")=0,"",SUMIFS('Calculations - Diagnostics'!$F:$F,'Calculations - Diagnostics'!$B:$B,'3 Diag Planning tool'!$A17,'Calculations - Diagnostics'!$D:$D,"*"&amp;"CRT"&amp;"*"))</f>
        <v/>
      </c>
      <c r="K17" s="684" t="str">
        <f>IF(SUMIFS('Calculations - Diagnostics'!$G:$G,'Calculations - Diagnostics'!$D:$D,"Service",'Calculations - Diagnostics'!$B:$B,A17)=0,"",SUMIFS('Calculations - Diagnostics'!$G:$G,'Calculations - Diagnostics'!$D:$D,"Service",'Calculations - Diagnostics'!$B:$B,A17))</f>
        <v/>
      </c>
      <c r="L17" s="684" t="str">
        <f>IF(SUMIFS('Calculations - Diagnostics'!$G:$G,'Calculations - Diagnostics'!$D:$D,"&lt;&gt;Service",'Calculations - Diagnostics'!$B:$B,A17)=0,"",SUMIFS('Calculations - Diagnostics'!$G:$G,'Calculations - Diagnostics'!$D:$D,"&lt;&gt;Service",'Calculations - Diagnostics'!$B:$B,A17))</f>
        <v/>
      </c>
      <c r="M17" s="684"/>
      <c r="N17" s="1022" t="str">
        <f t="shared" si="1"/>
        <v/>
      </c>
    </row>
    <row r="18" spans="1:14" ht="20.100000000000001" customHeight="1" thickBot="1" x14ac:dyDescent="0.25">
      <c r="A18" s="987" t="s">
        <v>1244</v>
      </c>
      <c r="B18" s="1014"/>
      <c r="C18" s="1020"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85"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85" t="str">
        <f>IF(SUMIFS('Calculations - Diagnostics'!$F:$F,'Calculations - Diagnostics'!$B:$B,'3 Diag Planning tool'!$A18,'Calculations - Diagnostics'!$D:$D,"*"&amp;"Cool"&amp;"*")=0,"",SUMIFS('Calculations - Diagnostics'!$F:$F,'Calculations - Diagnostics'!$B:$B,'3 Diag Planning tool'!$A18,'Calculations - Diagnostics'!$D:$D,"*"&amp;"Cool"&amp;"*"))</f>
        <v/>
      </c>
      <c r="F18" s="685" t="str">
        <f>IF(SUMIFS('Calculations - Diagnostics'!$E:$E,'Calculations - Diagnostics'!$B:$B,'3 Diag Planning tool'!A18,'Calculations - Diagnostics'!$D:$D,"*"&amp;"Cool Cargo"&amp;"*")=0,"",SUMIFS('Calculations - Diagnostics'!$E:$E,'Calculations - Diagnostics'!$B:$B,'3 Diag Planning tool'!A18,'Calculations - Diagnostics'!$D:$D,"*"&amp;"Cool Cargo"&amp;"*"))</f>
        <v/>
      </c>
      <c r="G18" s="685" t="str">
        <f>IF(SUMIFS('Calculations - Diagnostics'!$F:$F,'Calculations - Diagnostics'!$B:$B,'3 Diag Planning tool'!$A18,'Calculations - Diagnostics'!$D:$D,"*"&amp;"Dangerous"&amp;"*")=0,"",SUMIFS('Calculations - Diagnostics'!$F:$F,'Calculations - Diagnostics'!$B:$B,'3 Diag Planning tool'!$A18,'Calculations - Diagnostics'!$D:$D,"*"&amp;"Dangerous"&amp;"*"))</f>
        <v/>
      </c>
      <c r="H18" s="685"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85" t="str">
        <f>IF(SUMIFS('Calculations - Diagnostics'!$F:$F,'Calculations - Diagnostics'!$B:$B,'3 Diag Planning tool'!$A18,'Calculations - Diagnostics'!$D:$D,"*"&amp;"CRT"&amp;"*")=0,"",SUMIFS('Calculations - Diagnostics'!$F:$F,'Calculations - Diagnostics'!$B:$B,'3 Diag Planning tool'!$A18,'Calculations - Diagnostics'!$D:$D,"*"&amp;"CRT"&amp;"*"))</f>
        <v/>
      </c>
      <c r="J18" s="685" t="str">
        <f>IF(SUMIFS('Calculations - Diagnostics'!$F:$F,'Calculations - Diagnostics'!$B:$B,'3 Diag Planning tool'!$A18,'Calculations - Diagnostics'!$D:$D,"*"&amp;"CRT"&amp;"*")=0,"",SUMIFS('Calculations - Diagnostics'!$F:$F,'Calculations - Diagnostics'!$B:$B,'3 Diag Planning tool'!$A18,'Calculations - Diagnostics'!$D:$D,"*"&amp;"CRT"&amp;"*"))</f>
        <v/>
      </c>
      <c r="K18" s="685" t="str">
        <f>IF(SUMIFS('Calculations - Diagnostics'!$G:$G,'Calculations - Diagnostics'!$D:$D,"Service",'Calculations - Diagnostics'!$B:$B,A18)=0,"",SUMIFS('Calculations - Diagnostics'!$G:$G,'Calculations - Diagnostics'!$D:$D,"Service",'Calculations - Diagnostics'!$B:$B,A18))</f>
        <v/>
      </c>
      <c r="L18" s="685" t="str">
        <f>IF(SUMIFS('Calculations - Diagnostics'!$G:$G,'Calculations - Diagnostics'!$D:$D,"&lt;&gt;Service",'Calculations - Diagnostics'!$B:$B,A18)=0,"",SUMIFS('Calculations - Diagnostics'!$G:$G,'Calculations - Diagnostics'!$D:$D,"&lt;&gt;Service",'Calculations - Diagnostics'!$B:$B,A18))</f>
        <v/>
      </c>
      <c r="M18" s="685"/>
      <c r="N18" s="1021" t="str">
        <f t="shared" si="0"/>
        <v/>
      </c>
    </row>
    <row r="19" spans="1:14" ht="20.100000000000001" customHeight="1" thickBot="1" x14ac:dyDescent="0.25">
      <c r="A19" s="945" t="s">
        <v>497</v>
      </c>
      <c r="B19" s="946"/>
      <c r="C19" s="1023"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947"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947" t="str">
        <f>IF(SUMIFS('Calculations - Diagnostics'!$F:$F,'Calculations - Diagnostics'!$B:$B,'3 Diag Planning tool'!$A19,'Calculations - Diagnostics'!$D:$D,"*"&amp;"Cool"&amp;"*")=0,"",SUMIFS('Calculations - Diagnostics'!$F:$F,'Calculations - Diagnostics'!$B:$B,'3 Diag Planning tool'!$A19,'Calculations - Diagnostics'!$D:$D,"*"&amp;"Cool"&amp;"*"))</f>
        <v/>
      </c>
      <c r="F19" s="947" t="str">
        <f>IF(SUMIFS('Calculations - Diagnostics'!$E:$E,'Calculations - Diagnostics'!$B:$B,'3 Diag Planning tool'!A19,'Calculations - Diagnostics'!$D:$D,"*"&amp;"Cool Cargo"&amp;"*")=0,"",SUMIFS('Calculations - Diagnostics'!$E:$E,'Calculations - Diagnostics'!$B:$B,'3 Diag Planning tool'!A19,'Calculations - Diagnostics'!$D:$D,"*"&amp;"Cool Cargo"&amp;"*"))</f>
        <v/>
      </c>
      <c r="G19" s="947" t="str">
        <f>IF(SUMIFS('Calculations - Diagnostics'!$F:$F,'Calculations - Diagnostics'!$B:$B,'3 Diag Planning tool'!$A19,'Calculations - Diagnostics'!$D:$D,"*"&amp;"Dangerous"&amp;"*")=0,"",SUMIFS('Calculations - Diagnostics'!$F:$F,'Calculations - Diagnostics'!$B:$B,'3 Diag Planning tool'!$A19,'Calculations - Diagnostics'!$D:$D,"*"&amp;"Dangerous"&amp;"*"))</f>
        <v/>
      </c>
      <c r="H19" s="947" t="str">
        <f>IF(SUMIFS('Calculations - Diagnostics'!$E:$E,'Calculations - Diagnostics'!$B:$B,'3 Diag Planning tool'!A19,'Calculations - Diagnostics'!$D:$D,"*"&amp;"Dangerous Cargo"&amp;"*")=0,"",SUMIFS('Calculations - Diagnostics'!$E:$E,'Calculations - Diagnostics'!$B:$B,'3 Diag Planning tool'!A19,'Calculations - Diagnostics'!$D:$D,"*"&amp;"Dangerous Cargo"&amp;"*"))</f>
        <v/>
      </c>
      <c r="I19" s="947" t="str">
        <f>IF(SUMIFS('Calculations - Diagnostics'!$F:$F,'Calculations - Diagnostics'!$B:$B,'3 Diag Planning tool'!$A19,'Calculations - Diagnostics'!$D:$D,"*"&amp;"CRT"&amp;"*")=0,"",SUMIFS('Calculations - Diagnostics'!$F:$F,'Calculations - Diagnostics'!$B:$B,'3 Diag Planning tool'!$A19,'Calculations - Diagnostics'!$D:$D,"*"&amp;"CRT"&amp;"*"))</f>
        <v/>
      </c>
      <c r="J19" s="947" t="str">
        <f>IF(SUMIFS('Calculations - Diagnostics'!$F:$F,'Calculations - Diagnostics'!$B:$B,'3 Diag Planning tool'!$A19,'Calculations - Diagnostics'!$D:$D,"*"&amp;"CRT"&amp;"*")=0,"",SUMIFS('Calculations - Diagnostics'!$F:$F,'Calculations - Diagnostics'!$B:$B,'3 Diag Planning tool'!$A19,'Calculations - Diagnostics'!$D:$D,"*"&amp;"CRT"&amp;"*"))</f>
        <v/>
      </c>
      <c r="K19" s="947" t="str">
        <f>IF(SUMIFS('Calculations - Diagnostics'!$G:$G,'Calculations - Diagnostics'!$D:$D,"Service",'Calculations - Diagnostics'!$B:$B,A19)=0,"",SUMIFS('Calculations - Diagnostics'!$G:$G,'Calculations - Diagnostics'!$D:$D,"Service",'Calculations - Diagnostics'!$B:$B,A19))</f>
        <v/>
      </c>
      <c r="L19" s="947" t="str">
        <f>IF(SUMIFS('Calculations - Diagnostics'!$G:$G,'Calculations - Diagnostics'!$D:$D,"&lt;&gt;Service",'Calculations - Diagnostics'!$B:$B,A19)=0,"",SUMIFS('Calculations - Diagnostics'!$G:$G,'Calculations - Diagnostics'!$D:$D,"&lt;&gt;Service",'Calculations - Diagnostics'!$B:$B,A19))</f>
        <v/>
      </c>
      <c r="M19" s="253"/>
      <c r="N19" s="1019" t="str">
        <f t="shared" si="0"/>
        <v/>
      </c>
    </row>
    <row r="20" spans="1:14" ht="20.100000000000001" customHeight="1" thickBot="1" x14ac:dyDescent="0.25">
      <c r="A20" s="987" t="s">
        <v>2063</v>
      </c>
      <c r="B20" s="1014"/>
      <c r="C20" s="1024" t="str">
        <f t="shared" ref="C20:L20" si="3">IF(SUM(C5:C19)=0,"",SUM(C5:C19))</f>
        <v/>
      </c>
      <c r="D20" s="1025" t="str">
        <f t="shared" si="3"/>
        <v/>
      </c>
      <c r="E20" s="1025" t="str">
        <f t="shared" si="3"/>
        <v/>
      </c>
      <c r="F20" s="1025" t="str">
        <f t="shared" si="3"/>
        <v/>
      </c>
      <c r="G20" s="1025" t="str">
        <f t="shared" si="3"/>
        <v/>
      </c>
      <c r="H20" s="1025" t="str">
        <f t="shared" si="3"/>
        <v/>
      </c>
      <c r="I20" s="1025" t="str">
        <f t="shared" si="3"/>
        <v/>
      </c>
      <c r="J20" s="1025" t="str">
        <f t="shared" si="3"/>
        <v/>
      </c>
      <c r="K20" s="1025" t="str">
        <f t="shared" si="3"/>
        <v/>
      </c>
      <c r="L20" s="1025" t="str">
        <f t="shared" si="3"/>
        <v/>
      </c>
      <c r="M20" s="1025" t="s">
        <v>2064</v>
      </c>
      <c r="N20" s="1026">
        <f>SUM(N5:N19)</f>
        <v>0</v>
      </c>
    </row>
    <row r="21" spans="1:14" ht="23.25" customHeight="1" thickBot="1" x14ac:dyDescent="0.25">
      <c r="A21" s="948"/>
      <c r="B21" s="948"/>
      <c r="C21" s="711"/>
      <c r="D21" s="711"/>
      <c r="E21" s="711"/>
      <c r="F21" s="711"/>
      <c r="G21" s="711"/>
      <c r="H21" s="711"/>
      <c r="I21" s="711"/>
      <c r="J21" s="711"/>
      <c r="K21" s="949"/>
      <c r="L21" s="949"/>
      <c r="M21" s="1015" t="s">
        <v>2065</v>
      </c>
      <c r="N21" s="1016">
        <f>SUM(C20,E20,G20,I20)</f>
        <v>0</v>
      </c>
    </row>
    <row r="22" spans="1:14" ht="23.25" customHeight="1" thickBot="1" x14ac:dyDescent="0.25">
      <c r="M22" s="302" t="s">
        <v>2066</v>
      </c>
      <c r="N22" s="302">
        <f>SUM(D20,F20,H20,J20)</f>
        <v>0</v>
      </c>
    </row>
  </sheetData>
  <sheetProtection algorithmName="SHA-512" hashValue="W6AvAM2QUmnKN+RGKrdfnPMPD6i9rYSxxklnSVeJQWrDsI9moQDbMRKHxsUKWFdjOftUmEgWaB/z1N8Gvg2Log==" saltValue="Kpgx92Mvno61v7Fkb3iQHw==" spinCount="100000" sheet="1"/>
  <mergeCells count="11">
    <mergeCell ref="C1:N1"/>
    <mergeCell ref="C3:D3"/>
    <mergeCell ref="E3:F3"/>
    <mergeCell ref="G3:H3"/>
    <mergeCell ref="N3:N4"/>
    <mergeCell ref="I3:J3"/>
    <mergeCell ref="A3:A4"/>
    <mergeCell ref="B3:B4"/>
    <mergeCell ref="M3:M4"/>
    <mergeCell ref="K3:K4"/>
    <mergeCell ref="L3:L4"/>
  </mergeCells>
  <conditionalFormatting sqref="N21">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17" zoomScale="80" zoomScaleNormal="80" workbookViewId="0">
      <selection activeCell="G38" sqref="G38:G1018"/>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2067</v>
      </c>
      <c r="B2" s="1"/>
      <c r="C2" s="2">
        <v>0</v>
      </c>
      <c r="E2" s="3"/>
      <c r="F2" s="3"/>
    </row>
    <row r="3" spans="1:6" x14ac:dyDescent="0.2">
      <c r="A3" s="1" t="s">
        <v>2068</v>
      </c>
      <c r="B3" s="1"/>
      <c r="C3" s="2">
        <v>0</v>
      </c>
      <c r="E3" s="5"/>
      <c r="F3" s="5"/>
    </row>
    <row r="4" spans="1:6" x14ac:dyDescent="0.2">
      <c r="A4" s="1" t="s">
        <v>2069</v>
      </c>
      <c r="B4" s="1"/>
      <c r="C4" s="2">
        <v>0</v>
      </c>
      <c r="E4" s="3"/>
      <c r="F4" s="3"/>
    </row>
    <row r="5" spans="1:6" x14ac:dyDescent="0.2">
      <c r="A5" s="1" t="s">
        <v>2070</v>
      </c>
      <c r="B5" s="1"/>
      <c r="C5" s="6">
        <v>0</v>
      </c>
      <c r="E5" s="3"/>
      <c r="F5" s="3"/>
    </row>
    <row r="6" spans="1:6" x14ac:dyDescent="0.2">
      <c r="A6" s="1" t="s">
        <v>2071</v>
      </c>
      <c r="B6" s="1"/>
      <c r="C6" s="2">
        <v>3</v>
      </c>
      <c r="E6" s="3"/>
      <c r="F6" s="3"/>
    </row>
    <row r="7" spans="1:6" x14ac:dyDescent="0.2">
      <c r="A7" s="1" t="s">
        <v>2072</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2073</v>
      </c>
      <c r="C12" s="7">
        <f>SUM(C2:C4)</f>
        <v>0</v>
      </c>
      <c r="E12" s="5"/>
      <c r="F12" s="5"/>
    </row>
    <row r="13" spans="1:6" x14ac:dyDescent="0.2">
      <c r="A13" t="s">
        <v>2074</v>
      </c>
      <c r="C13" s="7">
        <f>SUM(C5:C6)</f>
        <v>3</v>
      </c>
      <c r="E13" s="5"/>
      <c r="F13" s="5"/>
    </row>
    <row r="14" spans="1:6" x14ac:dyDescent="0.2">
      <c r="A14" t="s">
        <v>2075</v>
      </c>
      <c r="C14" s="7">
        <f>SUM(C7)</f>
        <v>0</v>
      </c>
      <c r="E14" s="5"/>
      <c r="F14" s="5"/>
    </row>
    <row r="15" spans="1:6" x14ac:dyDescent="0.2">
      <c r="C15" s="2">
        <f>SUM(C12:C14)</f>
        <v>3</v>
      </c>
      <c r="E15" s="5"/>
      <c r="F15" s="5"/>
    </row>
    <row r="18" spans="1:4" ht="76.5" x14ac:dyDescent="0.2">
      <c r="A18" s="8" t="s">
        <v>12</v>
      </c>
      <c r="B18" s="12"/>
      <c r="C18" s="9" t="s">
        <v>2076</v>
      </c>
    </row>
    <row r="19" spans="1:4" x14ac:dyDescent="0.2">
      <c r="A19" t="s">
        <v>2077</v>
      </c>
      <c r="C19" t="e">
        <f>IF('3 Diag Planning tool'!#REF!&gt;0,D19,"")</f>
        <v>#REF!</v>
      </c>
      <c r="D19" s="10">
        <v>8</v>
      </c>
    </row>
    <row r="20" spans="1:4" x14ac:dyDescent="0.2">
      <c r="A20" t="s">
        <v>2078</v>
      </c>
      <c r="C20">
        <f>IF('3 Diag Planning tool'!H5&gt;0,D20,"")</f>
        <v>8</v>
      </c>
      <c r="D20" s="10">
        <v>8</v>
      </c>
    </row>
    <row r="21" spans="1:4" x14ac:dyDescent="0.2">
      <c r="A21" t="s">
        <v>2079</v>
      </c>
      <c r="C21" t="e">
        <f>IF('3 Diag Planning tool'!#REF!&gt;0,D21,"")</f>
        <v>#REF!</v>
      </c>
      <c r="D21" s="10">
        <v>6</v>
      </c>
    </row>
    <row r="22" spans="1:4" x14ac:dyDescent="0.2">
      <c r="A22" t="s">
        <v>2080</v>
      </c>
      <c r="C22">
        <f>IF('3 Diag Planning tool'!H6&gt;0,D22,"")</f>
        <v>2</v>
      </c>
      <c r="D22" s="10">
        <v>2</v>
      </c>
    </row>
    <row r="23" spans="1:4" x14ac:dyDescent="0.2">
      <c r="A23" t="s">
        <v>2081</v>
      </c>
      <c r="C23" t="e">
        <f>IF('3 Diag Planning tool'!#REF!&gt;0,D23,"")</f>
        <v>#REF!</v>
      </c>
      <c r="D23" s="10">
        <v>11</v>
      </c>
    </row>
    <row r="24" spans="1:4" x14ac:dyDescent="0.2">
      <c r="A24" t="s">
        <v>2082</v>
      </c>
      <c r="C24">
        <f>IF('3 Diag Planning tool'!H8&gt;0,D24,"")</f>
        <v>6</v>
      </c>
      <c r="D24" s="10">
        <v>6</v>
      </c>
    </row>
    <row r="25" spans="1:4" x14ac:dyDescent="0.2">
      <c r="A25" t="s">
        <v>2061</v>
      </c>
      <c r="C25">
        <f>IF('3 Diag Planning tool'!H10&gt;0,D25,"")</f>
        <v>11</v>
      </c>
      <c r="D25" s="10">
        <v>11</v>
      </c>
    </row>
    <row r="26" spans="1:4" x14ac:dyDescent="0.2">
      <c r="A26" t="s">
        <v>2083</v>
      </c>
      <c r="C26">
        <f>IF('3 Diag Planning tool'!H11&gt;0,D26,"")</f>
        <v>14</v>
      </c>
      <c r="D26" s="10">
        <v>14</v>
      </c>
    </row>
    <row r="27" spans="1:4" x14ac:dyDescent="0.2">
      <c r="A27" t="s">
        <v>2084</v>
      </c>
      <c r="C27">
        <f>IF('3 Diag Planning tool'!H12&gt;0,D27,"")</f>
        <v>4</v>
      </c>
      <c r="D27" s="10">
        <v>4</v>
      </c>
    </row>
    <row r="28" spans="1:4" x14ac:dyDescent="0.2">
      <c r="A28" t="s">
        <v>2085</v>
      </c>
      <c r="C28">
        <f>IF('3 Diag Planning tool'!H13&gt;0,D28,"")</f>
        <v>6</v>
      </c>
      <c r="D28" s="10">
        <v>6</v>
      </c>
    </row>
    <row r="29" spans="1:4" x14ac:dyDescent="0.2">
      <c r="A29" t="s">
        <v>2086</v>
      </c>
      <c r="C29">
        <f>IF('3 Diag Planning tool'!H14&gt;0,D29,"")</f>
        <v>8</v>
      </c>
      <c r="D29" s="10">
        <v>8</v>
      </c>
    </row>
    <row r="30" spans="1:4" x14ac:dyDescent="0.2">
      <c r="A30" t="s">
        <v>497</v>
      </c>
      <c r="C30">
        <f>IF('3 Diag Planning tool'!H15&gt;0,D30,"")</f>
        <v>6</v>
      </c>
      <c r="D30" s="10">
        <v>6</v>
      </c>
    </row>
    <row r="37" spans="1:15" x14ac:dyDescent="0.2">
      <c r="A37" t="s">
        <v>2087</v>
      </c>
      <c r="B37" t="s">
        <v>12</v>
      </c>
      <c r="C37" t="s">
        <v>2088</v>
      </c>
      <c r="D37" t="s">
        <v>16</v>
      </c>
      <c r="E37" t="s">
        <v>2089</v>
      </c>
      <c r="F37" s="4" t="s">
        <v>2090</v>
      </c>
      <c r="G37" t="s">
        <v>2091</v>
      </c>
      <c r="H37" t="s">
        <v>2092</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Dangerous cargo CAO</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2.1.2 IGRA Testing</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 xml:space="preserve">3. DETECTION OF COVID-19 </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6.3.1 Biosafety cabinet Class II Type A2</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 xml:space="preserve">6.3.2 Biosafety cabinet Class II - 3 filters </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e">
        <v>#N/A</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e">
        <v>#N/A</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CNV-MOD-2-NO-10C</v>
      </c>
      <c r="B126" s="2" t="str">
        <f>'2 Diag Ordering list'!F91</f>
        <v>Cepheid HBDC</v>
      </c>
      <c r="C126" s="2">
        <f>'2 Diag Ordering list'!G91</f>
        <v>0</v>
      </c>
      <c r="D126" s="2" t="str">
        <f>'2 Diag Ordering list'!K91</f>
        <v>General cargo</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CNV-MOD-4-NO-10C</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XPERTCHECKCE- 5</v>
      </c>
      <c r="B128" s="2" t="str">
        <f>'2 Diag Ordering list'!F93</f>
        <v>Cepheid HBDC</v>
      </c>
      <c r="C128" s="2">
        <f>'2 Diag Ordering list'!G93</f>
        <v>0</v>
      </c>
      <c r="D128" s="2" t="str">
        <f>'2 Diag Ordering list'!K93</f>
        <v>Cool cargo (+2-+8°C) 
UN 2920 – CLASS 8(3)) in excepted quantity (EQ)</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CMPTR-DT-GXDX</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CMPTR-LT-GXDX</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700-4510</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700-5781</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700-6140S</v>
      </c>
      <c r="B133" s="2" t="str">
        <f>'2 Diag Ordering list'!F98</f>
        <v>Cepheid HBDC</v>
      </c>
      <c r="C133" s="2">
        <f>'2 Diag Ordering list'!G98</f>
        <v>0</v>
      </c>
      <c r="D133" s="2" t="str">
        <f>'2 Diag Ordering list'!K98</f>
        <v>General Cargo</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900-0491RS</v>
      </c>
      <c r="B134" s="2" t="str">
        <f>'2 Diag Ordering list'!F99</f>
        <v>Cepheid HBDC</v>
      </c>
      <c r="C134" s="2">
        <f>'2 Diag Ordering list'!G99</f>
        <v>0</v>
      </c>
      <c r="D134" s="2" t="str">
        <f>'2 Diag Ordering list'!K99</f>
        <v>General Cargo</v>
      </c>
      <c r="E134" s="2">
        <f>'2 Diag Ordering list'!G99*'2 Diag Ordering list'!P99</f>
        <v>0</v>
      </c>
      <c r="F134" s="2">
        <f>'2 Diag Ordering list'!G99*'2 Diag Ordering list'!L99</f>
        <v>0</v>
      </c>
      <c r="G134" s="2">
        <f>'2 Diag Ordering list'!G99*'2 Diag Ordering list'!H99</f>
        <v>0</v>
      </c>
    </row>
    <row r="135" spans="1:7" x14ac:dyDescent="0.2">
      <c r="A135" s="2" t="str">
        <f>'2 Diag Ordering list'!A100</f>
        <v>900-0508</v>
      </c>
      <c r="B135" s="2" t="str">
        <f>'2 Diag Ordering list'!F100</f>
        <v>Cepheid HBDC</v>
      </c>
      <c r="C135" s="2">
        <f>'2 Diag Ordering list'!G100</f>
        <v>0</v>
      </c>
      <c r="D135" s="2" t="str">
        <f>'2 Diag Ordering list'!K100</f>
        <v>General Cargo</v>
      </c>
      <c r="E135" s="2">
        <f>'2 Diag Ordering list'!G100*'2 Diag Ordering list'!P100</f>
        <v>0</v>
      </c>
      <c r="F135" s="2">
        <f>'2 Diag Ordering list'!G100*'2 Diag Ordering list'!L100</f>
        <v>0</v>
      </c>
      <c r="G135" s="2">
        <f>'2 Diag Ordering list'!G100*'2 Diag Ordering list'!H100</f>
        <v>0</v>
      </c>
    </row>
    <row r="136" spans="1:7" x14ac:dyDescent="0.2">
      <c r="A136" s="2" t="str">
        <f>'2 Diag Ordering list'!A101</f>
        <v>900-0650RS</v>
      </c>
      <c r="B136" s="2" t="str">
        <f>'2 Diag Ordering list'!F101</f>
        <v>Cepheid HBDC</v>
      </c>
      <c r="C136" s="2">
        <f>'2 Diag Ordering list'!G101</f>
        <v>0</v>
      </c>
      <c r="D136" s="2" t="str">
        <f>'2 Diag Ordering list'!K101</f>
        <v>General Cargo</v>
      </c>
      <c r="E136" s="2">
        <f>'2 Diag Ordering list'!G101*'2 Diag Ordering list'!P101</f>
        <v>0</v>
      </c>
      <c r="F136" s="2">
        <f>'2 Diag Ordering list'!G101*'2 Diag Ordering list'!L101</f>
        <v>0</v>
      </c>
      <c r="G136" s="2">
        <f>'2 Diag Ordering list'!G101*'2 Diag Ordering list'!H101</f>
        <v>0</v>
      </c>
    </row>
    <row r="137" spans="1:7" x14ac:dyDescent="0.2">
      <c r="A137" s="2" t="str">
        <f>'2 Diag Ordering list'!A102</f>
        <v>900-0807</v>
      </c>
      <c r="B137" s="2" t="str">
        <f>'2 Diag Ordering list'!F102</f>
        <v>Cepheid HBDC</v>
      </c>
      <c r="C137" s="2">
        <f>'2 Diag Ordering list'!G102</f>
        <v>0</v>
      </c>
      <c r="D137" s="2" t="str">
        <f>'2 Diag Ordering list'!K102</f>
        <v>General cargo</v>
      </c>
      <c r="E137" s="2">
        <f>'2 Diag Ordering list'!G102*'2 Diag Ordering list'!P102</f>
        <v>0</v>
      </c>
      <c r="F137" s="2">
        <f>'2 Diag Ordering list'!G102*'2 Diag Ordering list'!L102</f>
        <v>0</v>
      </c>
      <c r="G137" s="2">
        <f>'2 Diag Ordering list'!G102*'2 Diag Ordering list'!H102</f>
        <v>0</v>
      </c>
    </row>
    <row r="138" spans="1:7" x14ac:dyDescent="0.2">
      <c r="A138" s="2" t="str">
        <f>'2 Diag Ordering list'!A103</f>
        <v>1.1.14 GeneXpert services for 6 &amp; 10 Color</v>
      </c>
      <c r="B138" s="2">
        <f>'2 Diag Ordering list'!F103</f>
        <v>0</v>
      </c>
      <c r="C138" s="2">
        <f>'2 Diag Ordering list'!G103</f>
        <v>0</v>
      </c>
      <c r="D138" s="2">
        <f>'2 Diag Ordering list'!K103</f>
        <v>0</v>
      </c>
      <c r="E138" s="2">
        <f>'2 Diag Ordering list'!G103*'2 Diag Ordering list'!P103</f>
        <v>0</v>
      </c>
      <c r="F138" s="2">
        <f>'2 Diag Ordering list'!G103*'2 Diag Ordering list'!L103</f>
        <v>0</v>
      </c>
      <c r="G138" s="2">
        <f>'2 Diag Ordering list'!G103*'2 Diag Ordering list'!H103</f>
        <v>0</v>
      </c>
    </row>
    <row r="139" spans="1:7" x14ac:dyDescent="0.2">
      <c r="A139" s="2" t="str">
        <f>'2 Diag Ordering list'!A104</f>
        <v>WX01RG12</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WX02RG12</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WX04RG12</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WV08RG12</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WV16RG12</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WX01UP36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WX02UP36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WX04UP36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WV08UP36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WV16UP36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WX01RG36</v>
      </c>
      <c r="B149" s="2" t="str">
        <f>'2 Diag Ordering list'!F114</f>
        <v>Cepheid HBDC</v>
      </c>
      <c r="C149" s="2">
        <f>'2 Diag Ordering list'!G114</f>
        <v>0</v>
      </c>
      <c r="D149" s="2" t="str">
        <f>'2 Diag Ordering list'!K114</f>
        <v>Service</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WX02RG36</v>
      </c>
      <c r="B150" s="2" t="str">
        <f>'2 Diag Ordering list'!F115</f>
        <v>Cepheid HBDC</v>
      </c>
      <c r="C150" s="2">
        <f>'2 Diag Ordering list'!G115</f>
        <v>0</v>
      </c>
      <c r="D150" s="2" t="str">
        <f>'2 Diag Ordering list'!K115</f>
        <v>Service</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WX04RG36</v>
      </c>
      <c r="B151" s="2" t="str">
        <f>'2 Diag Ordering list'!F116</f>
        <v>Cepheid HBDC</v>
      </c>
      <c r="C151" s="2">
        <f>'2 Diag Ordering list'!G116</f>
        <v>0</v>
      </c>
      <c r="D151" s="2" t="str">
        <f>'2 Diag Ordering list'!K116</f>
        <v>Service</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WV08RG36</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WV16RG36</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ACCESS_CARE (Tier 1)</v>
      </c>
      <c r="B154" s="2" t="str">
        <f>'2 Diag Ordering list'!F119</f>
        <v>Cepheid HBDC</v>
      </c>
      <c r="C154" s="2">
        <f>'2 Diag Ordering list'!G119</f>
        <v>0</v>
      </c>
      <c r="D154" s="2" t="str">
        <f>'2 Diag Ordering list'!K119</f>
        <v>N/A</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ACCESS_CARE (Tier 2)</v>
      </c>
      <c r="B155" s="2" t="str">
        <f>'2 Diag Ordering list'!F120</f>
        <v>Cepheid HBDC</v>
      </c>
      <c r="C155" s="2">
        <f>'2 Diag Ordering list'!G120</f>
        <v>0</v>
      </c>
      <c r="D155" s="2" t="str">
        <f>'2 Diag Ordering list'!K120</f>
        <v>N/A</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ACCESS_CARE (Tier 3)</v>
      </c>
      <c r="B156" s="2" t="str">
        <f>'2 Diag Ordering list'!F121</f>
        <v>Cepheid HBDC</v>
      </c>
      <c r="C156" s="2">
        <f>'2 Diag Ordering list'!G121</f>
        <v>0</v>
      </c>
      <c r="D156" s="2" t="str">
        <f>'2 Diag Ordering list'!K121</f>
        <v>N/A</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WXPLUS02Y1 (GXII-2)</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WXPLUS02Y3 (GXII-2)</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WXPLUS02Y1 (GXIV-2)</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WXPLUS02Y3 (GXIV-2)</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WXPLUS04Y1</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WXPLUS04Y3</v>
      </c>
      <c r="B162" s="2" t="str">
        <f>'2 Diag Ordering list'!F127</f>
        <v>Cepheid HBDC</v>
      </c>
      <c r="C162" s="2">
        <f>'2 Diag Ordering list'!G127</f>
        <v>0</v>
      </c>
      <c r="D162" s="2" t="str">
        <f>'2 Diag Ordering list'!K127</f>
        <v>Service</v>
      </c>
      <c r="E162" s="2" t="e">
        <f>'2 Diag Ordering list'!G127*'2 Diag Ordering list'!P127</f>
        <v>#VALUE!</v>
      </c>
      <c r="F162" s="2" t="e">
        <f>'2 Diag Ordering list'!G127*'2 Diag Ordering list'!L127</f>
        <v>#VALUE!</v>
      </c>
      <c r="G162" s="2">
        <f>'2 Diag Ordering list'!G127*'2 Diag Ordering list'!H127</f>
        <v>0</v>
      </c>
    </row>
    <row r="163" spans="1:7" x14ac:dyDescent="0.2">
      <c r="A163" s="2" t="str">
        <f>'2 Diag Ordering list'!A128</f>
        <v>WXPLUS08Y1</v>
      </c>
      <c r="B163" s="2" t="str">
        <f>'2 Diag Ordering list'!F128</f>
        <v>Cepheid HBDC</v>
      </c>
      <c r="C163" s="2">
        <f>'2 Diag Ordering list'!G128</f>
        <v>0</v>
      </c>
      <c r="D163" s="2" t="str">
        <f>'2 Diag Ordering list'!K128</f>
        <v>Service</v>
      </c>
      <c r="E163" s="2" t="e">
        <f>'2 Diag Ordering list'!G128*'2 Diag Ordering list'!P128</f>
        <v>#VALUE!</v>
      </c>
      <c r="F163" s="2" t="e">
        <f>'2 Diag Ordering list'!G128*'2 Diag Ordering list'!L128</f>
        <v>#VALUE!</v>
      </c>
      <c r="G163" s="2">
        <f>'2 Diag Ordering list'!G128*'2 Diag Ordering list'!H128</f>
        <v>0</v>
      </c>
    </row>
    <row r="164" spans="1:7" x14ac:dyDescent="0.2">
      <c r="A164" s="2" t="str">
        <f>'2 Diag Ordering list'!A129</f>
        <v>WXPLUS08Y3</v>
      </c>
      <c r="B164" s="2" t="str">
        <f>'2 Diag Ordering list'!F129</f>
        <v>Cepheid HBDC</v>
      </c>
      <c r="C164" s="2">
        <f>'2 Diag Ordering list'!G129</f>
        <v>0</v>
      </c>
      <c r="D164" s="2" t="str">
        <f>'2 Diag Ordering list'!K129</f>
        <v>Service</v>
      </c>
      <c r="E164" s="2" t="e">
        <f>'2 Diag Ordering list'!G129*'2 Diag Ordering list'!P129</f>
        <v>#VALUE!</v>
      </c>
      <c r="F164" s="2" t="e">
        <f>'2 Diag Ordering list'!G129*'2 Diag Ordering list'!L129</f>
        <v>#VALUE!</v>
      </c>
      <c r="G164" s="2">
        <f>'2 Diag Ordering list'!G129*'2 Diag Ordering list'!H129</f>
        <v>0</v>
      </c>
    </row>
    <row r="165" spans="1:7" x14ac:dyDescent="0.2">
      <c r="A165" s="2" t="str">
        <f>'2 Diag Ordering list'!A130</f>
        <v>WXPLUS16Y1</v>
      </c>
      <c r="B165" s="2" t="str">
        <f>'2 Diag Ordering list'!F130</f>
        <v>Cepheid HBDC</v>
      </c>
      <c r="C165" s="2">
        <f>'2 Diag Ordering list'!G130</f>
        <v>0</v>
      </c>
      <c r="D165" s="2" t="str">
        <f>'2 Diag Ordering list'!K130</f>
        <v>Service</v>
      </c>
      <c r="E165" s="2" t="e">
        <f>'2 Diag Ordering list'!G130*'2 Diag Ordering list'!P130</f>
        <v>#VALUE!</v>
      </c>
      <c r="F165" s="2" t="e">
        <f>'2 Diag Ordering list'!G130*'2 Diag Ordering list'!L130</f>
        <v>#VALUE!</v>
      </c>
      <c r="G165" s="2">
        <f>'2 Diag Ordering list'!G130*'2 Diag Ordering list'!H130</f>
        <v>0</v>
      </c>
    </row>
    <row r="166" spans="1:7" x14ac:dyDescent="0.2">
      <c r="A166" s="2" t="str">
        <f>'2 Diag Ordering list'!A131</f>
        <v>WXPLUS16Y3</v>
      </c>
      <c r="B166" s="2" t="str">
        <f>'2 Diag Ordering list'!F131</f>
        <v>Cepheid HBDC</v>
      </c>
      <c r="C166" s="2">
        <f>'2 Diag Ordering list'!G131</f>
        <v>0</v>
      </c>
      <c r="D166" s="2" t="str">
        <f>'2 Diag Ordering list'!K131</f>
        <v>Service</v>
      </c>
      <c r="E166" s="2" t="e">
        <f>'2 Diag Ordering list'!G131*'2 Diag Ordering list'!P131</f>
        <v>#VALUE!</v>
      </c>
      <c r="F166" s="2" t="e">
        <f>'2 Diag Ordering list'!G131*'2 Diag Ordering list'!L131</f>
        <v>#VALUE!</v>
      </c>
      <c r="G166" s="2">
        <f>'2 Diag Ordering list'!G131*'2 Diag Ordering list'!H131</f>
        <v>0</v>
      </c>
    </row>
    <row r="167" spans="1:7" x14ac:dyDescent="0.2">
      <c r="A167" s="2" t="str">
        <f>'2 Diag Ordering list'!A132</f>
        <v>WX02RG01</v>
      </c>
      <c r="B167" s="2" t="str">
        <f>'2 Diag Ordering list'!F132</f>
        <v>Cepheid HBDC</v>
      </c>
      <c r="C167" s="2">
        <f>'2 Diag Ordering list'!G132</f>
        <v>0</v>
      </c>
      <c r="D167" s="2" t="str">
        <f>'2 Diag Ordering list'!K132</f>
        <v>Service</v>
      </c>
      <c r="E167" s="2" t="e">
        <f>'2 Diag Ordering list'!G132*'2 Diag Ordering list'!P132</f>
        <v>#VALUE!</v>
      </c>
      <c r="F167" s="2" t="e">
        <f>'2 Diag Ordering list'!G132*'2 Diag Ordering list'!L132</f>
        <v>#VALUE!</v>
      </c>
      <c r="G167" s="2">
        <f>'2 Diag Ordering list'!G132*'2 Diag Ordering list'!H132</f>
        <v>0</v>
      </c>
    </row>
    <row r="168" spans="1:7" x14ac:dyDescent="0.2">
      <c r="A168" s="2" t="str">
        <f>'2 Diag Ordering list'!A133</f>
        <v>WX04RG01</v>
      </c>
      <c r="B168" s="2" t="str">
        <f>'2 Diag Ordering list'!F133</f>
        <v>Cepheid HBDC</v>
      </c>
      <c r="C168" s="2">
        <f>'2 Diag Ordering list'!G133</f>
        <v>0</v>
      </c>
      <c r="D168" s="2" t="str">
        <f>'2 Diag Ordering list'!K133</f>
        <v>Service</v>
      </c>
      <c r="E168" s="2" t="e">
        <f>'2 Diag Ordering list'!G133*'2 Diag Ordering list'!P133</f>
        <v>#VALUE!</v>
      </c>
      <c r="F168" s="2" t="e">
        <f>'2 Diag Ordering list'!G133*'2 Diag Ordering list'!L133</f>
        <v>#VALUE!</v>
      </c>
      <c r="G168" s="2">
        <f>'2 Diag Ordering list'!G133*'2 Diag Ordering list'!H133</f>
        <v>0</v>
      </c>
    </row>
    <row r="169" spans="1:7" x14ac:dyDescent="0.2">
      <c r="A169" s="2" t="str">
        <f>'2 Diag Ordering list'!A134</f>
        <v>WV08RG01</v>
      </c>
      <c r="B169" s="2" t="str">
        <f>'2 Diag Ordering list'!F134</f>
        <v>Cepheid HBDC</v>
      </c>
      <c r="C169" s="2">
        <f>'2 Diag Ordering list'!G134</f>
        <v>0</v>
      </c>
      <c r="D169" s="2" t="str">
        <f>'2 Diag Ordering list'!K134</f>
        <v>Service</v>
      </c>
      <c r="E169" s="2" t="e">
        <f>'2 Diag Ordering list'!G134*'2 Diag Ordering list'!P134</f>
        <v>#VALUE!</v>
      </c>
      <c r="F169" s="2" t="e">
        <f>'2 Diag Ordering list'!G134*'2 Diag Ordering list'!L134</f>
        <v>#VALUE!</v>
      </c>
      <c r="G169" s="2">
        <f>'2 Diag Ordering list'!G134*'2 Diag Ordering list'!H134</f>
        <v>0</v>
      </c>
    </row>
    <row r="170" spans="1:7" x14ac:dyDescent="0.2">
      <c r="A170" s="2" t="str">
        <f>'2 Diag Ordering list'!A135</f>
        <v>WV16RG01</v>
      </c>
      <c r="B170" s="2" t="str">
        <f>'2 Diag Ordering list'!F135</f>
        <v>Cepheid HBDC</v>
      </c>
      <c r="C170" s="2">
        <f>'2 Diag Ordering list'!G135</f>
        <v>0</v>
      </c>
      <c r="D170" s="2" t="str">
        <f>'2 Diag Ordering list'!K135</f>
        <v>Service</v>
      </c>
      <c r="E170" s="2" t="e">
        <f>'2 Diag Ordering list'!G135*'2 Diag Ordering list'!P135</f>
        <v>#VALUE!</v>
      </c>
      <c r="F170" s="2" t="e">
        <f>'2 Diag Ordering list'!G135*'2 Diag Ordering list'!L135</f>
        <v>#VALUE!</v>
      </c>
      <c r="G170" s="2">
        <f>'2 Diag Ordering list'!G135*'2 Diag Ordering list'!H135</f>
        <v>0</v>
      </c>
    </row>
    <row r="171" spans="1:7" x14ac:dyDescent="0.2">
      <c r="A171" s="2" t="str">
        <f>'2 Diag Ordering list'!A136</f>
        <v>WXPLUS02M1</v>
      </c>
      <c r="B171" s="2" t="str">
        <f>'2 Diag Ordering list'!F136</f>
        <v>Cepheid HBDC</v>
      </c>
      <c r="C171" s="2">
        <f>'2 Diag Ordering list'!G136</f>
        <v>0</v>
      </c>
      <c r="D171" s="2" t="str">
        <f>'2 Diag Ordering list'!K136</f>
        <v>Service</v>
      </c>
      <c r="E171" s="2" t="e">
        <f>'2 Diag Ordering list'!G136*'2 Diag Ordering list'!P136</f>
        <v>#VALUE!</v>
      </c>
      <c r="F171" s="2" t="e">
        <f>'2 Diag Ordering list'!G136*'2 Diag Ordering list'!L136</f>
        <v>#VALUE!</v>
      </c>
      <c r="G171" s="2">
        <f>'2 Diag Ordering list'!G136*'2 Diag Ordering list'!H136</f>
        <v>0</v>
      </c>
    </row>
    <row r="172" spans="1:7" x14ac:dyDescent="0.2">
      <c r="A172" s="2" t="str">
        <f>'2 Diag Ordering list'!A137</f>
        <v>WXPLUS04M1</v>
      </c>
      <c r="B172" s="2" t="str">
        <f>'2 Diag Ordering list'!F137</f>
        <v>Cepheid HBDC</v>
      </c>
      <c r="C172" s="2">
        <f>'2 Diag Ordering list'!G137</f>
        <v>0</v>
      </c>
      <c r="D172" s="2" t="str">
        <f>'2 Diag Ordering list'!K137</f>
        <v>Service</v>
      </c>
      <c r="E172" s="2" t="e">
        <f>'2 Diag Ordering list'!G137*'2 Diag Ordering list'!P137</f>
        <v>#VALUE!</v>
      </c>
      <c r="F172" s="2" t="e">
        <f>'2 Diag Ordering list'!G137*'2 Diag Ordering list'!L137</f>
        <v>#VALUE!</v>
      </c>
      <c r="G172" s="2">
        <f>'2 Diag Ordering list'!G137*'2 Diag Ordering list'!H137</f>
        <v>0</v>
      </c>
    </row>
    <row r="173" spans="1:7" x14ac:dyDescent="0.2">
      <c r="A173" s="2" t="str">
        <f>'2 Diag Ordering list'!A138</f>
        <v xml:space="preserve">WXPLUS08M1 </v>
      </c>
      <c r="B173" s="2" t="str">
        <f>'2 Diag Ordering list'!F138</f>
        <v>Cepheid HBDC</v>
      </c>
      <c r="C173" s="2">
        <f>'2 Diag Ordering list'!G138</f>
        <v>0</v>
      </c>
      <c r="D173" s="2" t="str">
        <f>'2 Diag Ordering list'!K138</f>
        <v>Service</v>
      </c>
      <c r="E173" s="2" t="e">
        <f>'2 Diag Ordering list'!G138*'2 Diag Ordering list'!P138</f>
        <v>#VALUE!</v>
      </c>
      <c r="F173" s="2" t="e">
        <f>'2 Diag Ordering list'!G138*'2 Diag Ordering list'!L138</f>
        <v>#VALUE!</v>
      </c>
      <c r="G173" s="2">
        <f>'2 Diag Ordering list'!G138*'2 Diag Ordering list'!H138</f>
        <v>0</v>
      </c>
    </row>
    <row r="174" spans="1:7" x14ac:dyDescent="0.2">
      <c r="A174" s="2" t="str">
        <f>'2 Diag Ordering list'!A139</f>
        <v>WXPLUS16M1</v>
      </c>
      <c r="B174" s="2" t="str">
        <f>'2 Diag Ordering list'!F139</f>
        <v>Cepheid HBDC</v>
      </c>
      <c r="C174" s="2">
        <f>'2 Diag Ordering list'!G139</f>
        <v>0</v>
      </c>
      <c r="D174" s="2" t="str">
        <f>'2 Diag Ordering list'!K139</f>
        <v>Service</v>
      </c>
      <c r="E174" s="2" t="e">
        <f>'2 Diag Ordering list'!G139*'2 Diag Ordering list'!P139</f>
        <v>#VALUE!</v>
      </c>
      <c r="F174" s="2" t="e">
        <f>'2 Diag Ordering list'!G139*'2 Diag Ordering list'!L139</f>
        <v>#VALUE!</v>
      </c>
      <c r="G174" s="2">
        <f>'2 Diag Ordering list'!G139*'2 Diag Ordering list'!H139</f>
        <v>0</v>
      </c>
    </row>
    <row r="175" spans="1:7" x14ac:dyDescent="0.2">
      <c r="A175" s="2" t="str">
        <f>'2 Diag Ordering list'!A140</f>
        <v>1.2 RAPID ANTIGEN DETECTION</v>
      </c>
      <c r="B175" s="2">
        <f>'2 Diag Ordering list'!F140</f>
        <v>0</v>
      </c>
      <c r="C175" s="2">
        <f>'2 Diag Ordering list'!G140</f>
        <v>0</v>
      </c>
      <c r="D175" s="2">
        <f>'2 Diag Ordering list'!K140</f>
        <v>0</v>
      </c>
      <c r="E175" s="2">
        <f>'2 Diag Ordering list'!G140*'2 Diag Ordering list'!P140</f>
        <v>0</v>
      </c>
      <c r="F175" s="2">
        <f>'2 Diag Ordering list'!G140*'2 Diag Ordering list'!L140</f>
        <v>0</v>
      </c>
      <c r="G175" s="2">
        <f>'2 Diag Ordering list'!G140*'2 Diag Ordering list'!H140</f>
        <v>0</v>
      </c>
    </row>
    <row r="176" spans="1:7" x14ac:dyDescent="0.2">
      <c r="A176" s="2" t="str">
        <f>'2 Diag Ordering list'!A141</f>
        <v>1.2.1 Rapid antigen detection tests (LAM)</v>
      </c>
      <c r="B176" s="2">
        <f>'2 Diag Ordering list'!F141</f>
        <v>0</v>
      </c>
      <c r="C176" s="2">
        <f>'2 Diag Ordering list'!G141</f>
        <v>0</v>
      </c>
      <c r="D176" s="2">
        <f>'2 Diag Ordering list'!K141</f>
        <v>0</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106749</v>
      </c>
      <c r="B177" s="2" t="str">
        <f>'2 Diag Ordering list'!F142</f>
        <v>Abbott Rapid Dx International</v>
      </c>
      <c r="C177" s="2">
        <f>'2 Diag Ordering list'!G142</f>
        <v>0</v>
      </c>
      <c r="D177" s="2" t="str">
        <f>'2 Diag Ordering list'!K142</f>
        <v xml:space="preserve">CRT cargo (+15-+25°C) </v>
      </c>
      <c r="E177" s="2">
        <f>'2 Diag Ordering list'!G142*'2 Diag Ordering list'!P142</f>
        <v>0</v>
      </c>
      <c r="F177" s="2">
        <f>'2 Diag Ordering list'!G142*'2 Diag Ordering list'!L142</f>
        <v>0</v>
      </c>
      <c r="G177" s="2">
        <f>'2 Diag Ordering list'!G142*'2 Diag Ordering list'!H142</f>
        <v>0</v>
      </c>
    </row>
    <row r="178" spans="1:7" x14ac:dyDescent="0.2">
      <c r="A178" s="2" t="str">
        <f>'2 Diag Ordering list'!A143</f>
        <v>1.3 SMEAR MICROSCOPY</v>
      </c>
      <c r="B178" s="2">
        <f>'2 Diag Ordering list'!F143</f>
        <v>0</v>
      </c>
      <c r="C178" s="2">
        <f>'2 Diag Ordering list'!G143</f>
        <v>0</v>
      </c>
      <c r="D178" s="2">
        <f>'2 Diag Ordering list'!K143</f>
        <v>0</v>
      </c>
      <c r="E178" s="2">
        <f>'2 Diag Ordering list'!G143*'2 Diag Ordering list'!P143</f>
        <v>0</v>
      </c>
      <c r="F178" s="2">
        <f>'2 Diag Ordering list'!G143*'2 Diag Ordering list'!L143</f>
        <v>0</v>
      </c>
      <c r="G178" s="2">
        <f>'2 Diag Ordering list'!G143*'2 Diag Ordering list'!H143</f>
        <v>0</v>
      </c>
    </row>
    <row r="179" spans="1:7" x14ac:dyDescent="0.2">
      <c r="A179" s="2" t="str">
        <f>'2 Diag Ordering list'!A144</f>
        <v>1.3.1 Smear microscopy kits</v>
      </c>
      <c r="B179" s="2">
        <f>'2 Diag Ordering list'!F144</f>
        <v>0</v>
      </c>
      <c r="C179" s="2">
        <f>'2 Diag Ordering list'!G144</f>
        <v>0</v>
      </c>
      <c r="D179" s="2">
        <f>'2 Diag Ordering list'!K144</f>
        <v>0</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106938</v>
      </c>
      <c r="B180" s="2" t="str">
        <f>'2 Diag Ordering list'!F145</f>
        <v>Svizera Europe B.V.</v>
      </c>
      <c r="C180" s="2">
        <f>'2 Diag Ordering list'!G145</f>
        <v>0</v>
      </c>
      <c r="D180" s="2" t="str">
        <f>'2 Diag Ordering list'!K145</f>
        <v>Dangerous cargo CAO
ZN carbol-fuchsin stain solution: UN2821 6.1 III 
ZN Acid-Alcohol decolorization solution: UN2924 3(8) II
Chlorine disinfectant pellets: UN3077 9 III
Immersion oil: UN 3082, 9,  III</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106939</v>
      </c>
      <c r="B181" s="2" t="str">
        <f>'2 Diag Ordering list'!F146</f>
        <v>Svizera Europe B.V.</v>
      </c>
      <c r="C181" s="2">
        <f>'2 Diag Ordering list'!G146</f>
        <v>0</v>
      </c>
      <c r="D181" s="2" t="str">
        <f>'2 Diag Ordering list'!K146</f>
        <v>Dangerous cargo CAO
ZN carbol-fuchsin stain solution: UN2821 6.1 III 
ZN Acid-Alcohol decolorization solution: UN2924 3(8) III</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106940</v>
      </c>
      <c r="B182" s="2" t="str">
        <f>'2 Diag Ordering list'!F147</f>
        <v>Svizera Europe B.V.</v>
      </c>
      <c r="C182" s="2">
        <f>'2 Diag Ordering list'!G147</f>
        <v>0</v>
      </c>
      <c r="D182" s="2" t="str">
        <f>'2 Diag Ordering list'!K147</f>
        <v>Dangerous cargo CAO
Auramine stain solution: UN2821, 6.1, III
Auramine Acid alcohol decolorisation solution: UN2924 3(8) II
Chlorine disinfectant pellets: UN3077 9 III
Immersion oil: UN 3082, 9,  III</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106941</v>
      </c>
      <c r="B183" s="2" t="str">
        <f>'2 Diag Ordering list'!F148</f>
        <v>Svizera Europe B.V.</v>
      </c>
      <c r="C183" s="2">
        <f>'2 Diag Ordering list'!G148</f>
        <v>0</v>
      </c>
      <c r="D183" s="2" t="str">
        <f>'2 Diag Ordering list'!K148</f>
        <v>Dangerous cargo CAO
UN 2821 &amp; PG III</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106942</v>
      </c>
      <c r="B184" s="2" t="str">
        <f>'2 Diag Ordering list'!F149</f>
        <v>Svizera Europe B.V.</v>
      </c>
      <c r="C184" s="2">
        <f>'2 Diag Ordering list'!G149</f>
        <v>0</v>
      </c>
      <c r="D184" s="2" t="str">
        <f>'2 Diag Ordering list'!K149</f>
        <v>General cargo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1.3.2 Smear microscopy equipment</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106535</v>
      </c>
      <c r="B186" s="2" t="str">
        <f>'2 Diag Ordering list'!F151</f>
        <v>The Medical Export Group</v>
      </c>
      <c r="C186" s="2">
        <f>'2 Diag Ordering list'!G151</f>
        <v>0</v>
      </c>
      <c r="D186" s="2" t="str">
        <f>'2 Diag Ordering list'!K151</f>
        <v>General Cargo</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106629</v>
      </c>
      <c r="B187" s="2" t="str">
        <f>'2 Diag Ordering list'!F152</f>
        <v>The Medical Export Group</v>
      </c>
      <c r="C187" s="2">
        <f>'2 Diag Ordering list'!G152</f>
        <v>0</v>
      </c>
      <c r="D187" s="2" t="str">
        <f>'2 Diag Ordering list'!K152</f>
        <v>General Cargo</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106630</v>
      </c>
      <c r="B188" s="2" t="str">
        <f>'2 Diag Ordering list'!F153</f>
        <v>The Medical Export Group</v>
      </c>
      <c r="C188" s="2">
        <f>'2 Diag Ordering list'!G153</f>
        <v>0</v>
      </c>
      <c r="D188" s="2" t="str">
        <f>'2 Diag Ordering list'!K153</f>
        <v>General Cargo</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106943</v>
      </c>
      <c r="B189" s="2" t="str">
        <f>'2 Diag Ordering list'!F154</f>
        <v>Svizera Europe B.V.</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106944</v>
      </c>
      <c r="B190" s="2" t="str">
        <f>'2 Diag Ordering list'!F155</f>
        <v>Svizera Europe B.V.</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106945</v>
      </c>
      <c r="B191" s="2" t="str">
        <f>'2 Diag Ordering list'!F156</f>
        <v>Svizera Europe B.V.</v>
      </c>
      <c r="C191" s="2">
        <f>'2 Diag Ordering list'!G156</f>
        <v>0</v>
      </c>
      <c r="D191" s="2" t="str">
        <f>'2 Diag Ordering list'!K156</f>
        <v>General Cargo</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106950</v>
      </c>
      <c r="B192" s="2" t="str">
        <f>'2 Diag Ordering list'!F157</f>
        <v>Euromex</v>
      </c>
      <c r="C192" s="2">
        <f>'2 Diag Ordering list'!G157</f>
        <v>0</v>
      </c>
      <c r="D192" s="2" t="str">
        <f>'2 Diag Ordering list'!K157</f>
        <v>General Cargo</v>
      </c>
      <c r="E192" s="2">
        <f>'2 Diag Ordering list'!G157*'2 Diag Ordering list'!P157</f>
        <v>0</v>
      </c>
      <c r="F192" s="2">
        <f>'2 Diag Ordering list'!G157*'2 Diag Ordering list'!L157</f>
        <v>0</v>
      </c>
      <c r="G192" s="2">
        <f>'2 Diag Ordering list'!G157*'2 Diag Ordering list'!H157</f>
        <v>0</v>
      </c>
    </row>
    <row r="193" spans="1:7" x14ac:dyDescent="0.2">
      <c r="A193" s="2">
        <f>'2 Diag Ordering list'!A158</f>
        <v>106951</v>
      </c>
      <c r="B193" s="2" t="str">
        <f>'2 Diag Ordering list'!F158</f>
        <v>Euromex</v>
      </c>
      <c r="C193" s="2">
        <f>'2 Diag Ordering list'!G158</f>
        <v>0</v>
      </c>
      <c r="D193" s="2" t="str">
        <f>'2 Diag Ordering list'!K158</f>
        <v>General Cargo</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106952</v>
      </c>
      <c r="B194" s="2" t="str">
        <f>'2 Diag Ordering list'!F159</f>
        <v>Euromex</v>
      </c>
      <c r="C194" s="2">
        <f>'2 Diag Ordering list'!G159</f>
        <v>0</v>
      </c>
      <c r="D194" s="2" t="str">
        <f>'2 Diag Ordering list'!K159</f>
        <v>Dangerous CAO
Dangerous Cargo UN 3480, Cargo Aircraft Only (CAO)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106979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106534</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106980</v>
      </c>
      <c r="B197" s="2" t="str">
        <f>'2 Diag Ordering list'!F162</f>
        <v>Svizera Europe B.V.</v>
      </c>
      <c r="C197" s="2">
        <f>'2 Diag Ordering list'!G162</f>
        <v>0</v>
      </c>
      <c r="D197" s="2" t="str">
        <f>'2 Diag Ordering list'!K162</f>
        <v>Dangerous CAO
Dangerous Cargo UN 3480, Class 9A, Cargo Aircraft Only (CAO)</v>
      </c>
      <c r="E197" s="2">
        <f>'2 Diag Ordering list'!G162*'2 Diag Ordering list'!P162</f>
        <v>0</v>
      </c>
      <c r="F197" s="2">
        <f>'2 Diag Ordering list'!G162*'2 Diag Ordering list'!L162</f>
        <v>0</v>
      </c>
      <c r="G197" s="2">
        <f>'2 Diag Ordering list'!G162*'2 Diag Ordering list'!H162</f>
        <v>0</v>
      </c>
    </row>
    <row r="198" spans="1:7" x14ac:dyDescent="0.2">
      <c r="A198" s="2" t="str">
        <f>'2 Diag Ordering list'!A163</f>
        <v>1.3.3 Smear microscopy reagents</v>
      </c>
      <c r="B198" s="2">
        <f>'2 Diag Ordering list'!F163</f>
        <v>0</v>
      </c>
      <c r="C198" s="2">
        <f>'2 Diag Ordering list'!G163</f>
        <v>0</v>
      </c>
      <c r="D198" s="2">
        <f>'2 Diag Ordering list'!K163</f>
        <v>0</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106276</v>
      </c>
      <c r="B199" s="2" t="str">
        <f>'2 Diag Ordering list'!F164</f>
        <v>TTM</v>
      </c>
      <c r="C199" s="2">
        <f>'2 Diag Ordering list'!G164</f>
        <v>0</v>
      </c>
      <c r="D199" s="2" t="str">
        <f>'2 Diag Ordering list'!K164</f>
        <v>Dangerous cargo
UN 2811, Class 6.1, PG III</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106597</v>
      </c>
      <c r="B200" s="2" t="str">
        <f>'2 Diag Ordering list'!F165</f>
        <v>TTM</v>
      </c>
      <c r="C200" s="2">
        <f>'2 Diag Ordering list'!G165</f>
        <v>0</v>
      </c>
      <c r="D200" s="2" t="str">
        <f>'2 Diag Ordering list'!K165</f>
        <v>Dangerous cargo
UN 1170, Class 3, PG II</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106599</v>
      </c>
      <c r="B201" s="2" t="str">
        <f>'2 Diag Ordering list'!F166</f>
        <v>TTM</v>
      </c>
      <c r="C201" s="2">
        <f>'2 Diag Ordering list'!G166</f>
        <v>0</v>
      </c>
      <c r="D201" s="2" t="str">
        <f>'2 Diag Ordering list'!K166</f>
        <v>Dangerous cargo
UN 1671, Class 6.1, PG II</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106601</v>
      </c>
      <c r="B202" s="2" t="str">
        <f>'2 Diag Ordering list'!F167</f>
        <v>TTM</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106602</v>
      </c>
      <c r="B203" s="2" t="str">
        <f>'2 Diag Ordering list'!F168</f>
        <v>TTM</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106603</v>
      </c>
      <c r="B204" s="2" t="str">
        <f>'2 Diag Ordering list'!F169</f>
        <v>TTM</v>
      </c>
      <c r="C204" s="2">
        <f>'2 Diag Ordering list'!G169</f>
        <v>0</v>
      </c>
      <c r="D204" s="2" t="str">
        <f>'2 Diag Ordering list'!K169</f>
        <v>Dangerous cargo
UN 1789, Class 8, PG II</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106627</v>
      </c>
      <c r="B205" s="2" t="str">
        <f>'2 Diag Ordering list'!F170</f>
        <v>Svizera Europe B.V.</v>
      </c>
      <c r="C205" s="2">
        <f>'2 Diag Ordering list'!G170</f>
        <v>0</v>
      </c>
      <c r="D205" s="2" t="str">
        <f>'2 Diag Ordering list'!K170</f>
        <v>General Cargo</v>
      </c>
      <c r="E205" s="2">
        <f>'2 Diag Ordering list'!G170*'2 Diag Ordering list'!P170</f>
        <v>0</v>
      </c>
      <c r="F205" s="2">
        <f>'2 Diag Ordering list'!G170*'2 Diag Ordering list'!L170</f>
        <v>0</v>
      </c>
      <c r="G205" s="2">
        <f>'2 Diag Ordering list'!G170*'2 Diag Ordering list'!H170</f>
        <v>0</v>
      </c>
    </row>
    <row r="206" spans="1:7" x14ac:dyDescent="0.2">
      <c r="A206" s="2" t="str">
        <f>'2 Diag Ordering list'!A171</f>
        <v>1.3.4 Smear microscopy consumables</v>
      </c>
      <c r="B206" s="2">
        <f>'2 Diag Ordering list'!F171</f>
        <v>0</v>
      </c>
      <c r="C206" s="2">
        <f>'2 Diag Ordering list'!G171</f>
        <v>0</v>
      </c>
      <c r="D206" s="2">
        <f>'2 Diag Ordering list'!K171</f>
        <v>0</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106525</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106609</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106610</v>
      </c>
      <c r="B209" s="2" t="str">
        <f>'2 Diag Ordering list'!F174</f>
        <v>Svizera Europe B.V.</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106568</v>
      </c>
      <c r="B210" s="2" t="str">
        <f>'2 Diag Ordering list'!F175</f>
        <v>Svizera Europe B.V.</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f>'2 Diag Ordering list'!A176</f>
        <v>106564</v>
      </c>
      <c r="B211" s="2" t="str">
        <f>'2 Diag Ordering list'!F176</f>
        <v>Svizera Europe B.V.</v>
      </c>
      <c r="C211" s="2">
        <f>'2 Diag Ordering list'!G176</f>
        <v>0</v>
      </c>
      <c r="D211" s="2" t="str">
        <f>'2 Diag Ordering list'!K176</f>
        <v>General cargo</v>
      </c>
      <c r="E211" s="2">
        <f>'2 Diag Ordering list'!G176*'2 Diag Ordering list'!P176</f>
        <v>0</v>
      </c>
      <c r="F211" s="2">
        <f>'2 Diag Ordering list'!G176*'2 Diag Ordering list'!L176</f>
        <v>0</v>
      </c>
      <c r="G211" s="2">
        <f>'2 Diag Ordering list'!G176*'2 Diag Ordering list'!H176</f>
        <v>0</v>
      </c>
    </row>
    <row r="212" spans="1:7" x14ac:dyDescent="0.2">
      <c r="A212" s="2">
        <f>'2 Diag Ordering list'!A177</f>
        <v>106565</v>
      </c>
      <c r="B212" s="2" t="str">
        <f>'2 Diag Ordering list'!F177</f>
        <v>Svizera Europe B.V.</v>
      </c>
      <c r="C212" s="2">
        <f>'2 Diag Ordering list'!G177</f>
        <v>0</v>
      </c>
      <c r="D212" s="2" t="str">
        <f>'2 Diag Ordering list'!K177</f>
        <v>General cargo</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106566</v>
      </c>
      <c r="B213" s="2" t="str">
        <f>'2 Diag Ordering list'!F178</f>
        <v>Svizera Europe B.V.</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106567</v>
      </c>
      <c r="B214" s="2" t="str">
        <f>'2 Diag Ordering list'!F179</f>
        <v>Svizera Europe B.V.</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106569</v>
      </c>
      <c r="B215" s="2" t="str">
        <f>'2 Diag Ordering list'!F180</f>
        <v>Svizera Europe B.V.</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106570</v>
      </c>
      <c r="B216" s="2" t="str">
        <f>'2 Diag Ordering list'!F181</f>
        <v>Svizera Europe B.V.</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106576</v>
      </c>
      <c r="B217" s="2" t="str">
        <f>'2 Diag Ordering list'!F182</f>
        <v>Svizera Europe B.V.</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106947</v>
      </c>
      <c r="B218" s="2" t="str">
        <f>'2 Diag Ordering list'!F183</f>
        <v>Svizera Europe B.V.</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106655</v>
      </c>
      <c r="B219" s="2" t="str">
        <f>'2 Diag Ordering list'!F184</f>
        <v>Svizera Europe B.V.</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106946</v>
      </c>
      <c r="B220" s="2" t="str">
        <f>'2 Diag Ordering list'!F185</f>
        <v>Svizera Europe B.V.</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106571</v>
      </c>
      <c r="B221" s="2" t="str">
        <f>'2 Diag Ordering list'!F186</f>
        <v>Svizera Europe B.V.</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106605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106606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t="str">
        <f>'2 Diag Ordering list'!A189</f>
        <v>1.4 MOLECULR TESTING: CENTRALIZED</v>
      </c>
      <c r="B224" s="2">
        <f>'2 Diag Ordering list'!F189</f>
        <v>0</v>
      </c>
      <c r="C224" s="2">
        <f>'2 Diag Ordering list'!G189</f>
        <v>0</v>
      </c>
      <c r="D224" s="2">
        <f>'2 Diag Ordering list'!K189</f>
        <v>0</v>
      </c>
      <c r="E224" s="2">
        <f>'2 Diag Ordering list'!G189*'2 Diag Ordering list'!P189</f>
        <v>0</v>
      </c>
      <c r="F224" s="2">
        <f>'2 Diag Ordering list'!G189*'2 Diag Ordering list'!L189</f>
        <v>0</v>
      </c>
      <c r="G224" s="2">
        <f>'2 Diag Ordering list'!G189*'2 Diag Ordering list'!H189</f>
        <v>0</v>
      </c>
    </row>
    <row r="225" spans="1:7" x14ac:dyDescent="0.2">
      <c r="A225" s="2" t="str">
        <f>'2 Diag Ordering list'!A190</f>
        <v>1.4.1 LPA equipment</v>
      </c>
      <c r="B225" s="2">
        <f>'2 Diag Ordering list'!F190</f>
        <v>0</v>
      </c>
      <c r="C225" s="2">
        <f>'2 Diag Ordering list'!G190</f>
        <v>0</v>
      </c>
      <c r="D225" s="2">
        <f>'2 Diag Ordering list'!K190</f>
        <v>0</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106050</v>
      </c>
      <c r="B226" s="2" t="str">
        <f>'2 Diag Ordering list'!F191</f>
        <v>Hain LifeScience GMBH</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106064</v>
      </c>
      <c r="B227" s="2" t="str">
        <f>'2 Diag Ordering list'!F192</f>
        <v>Hain LifeScience GMBH</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f>'2 Diag Ordering list'!A193</f>
        <v>106438</v>
      </c>
      <c r="B228" s="2" t="str">
        <f>'2 Diag Ordering list'!F193</f>
        <v>Hain LifeScience GMBH</v>
      </c>
      <c r="C228" s="2">
        <f>'2 Diag Ordering list'!G193</f>
        <v>0</v>
      </c>
      <c r="D228" s="2" t="str">
        <f>'2 Diag Ordering list'!K193</f>
        <v>General Cargo</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106982</v>
      </c>
      <c r="B229" s="2" t="str">
        <f>'2 Diag Ordering list'!F194</f>
        <v>Hain LifeScience GMBH</v>
      </c>
      <c r="C229" s="2">
        <f>'2 Diag Ordering list'!G194</f>
        <v>0</v>
      </c>
      <c r="D229" s="2" t="str">
        <f>'2 Diag Ordering list'!K194</f>
        <v>General Cargo</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106732</v>
      </c>
      <c r="B230" s="2" t="str">
        <f>'2 Diag Ordering list'!F195</f>
        <v>TTM</v>
      </c>
      <c r="C230" s="2">
        <f>'2 Diag Ordering list'!G195</f>
        <v>0</v>
      </c>
      <c r="D230" s="2" t="str">
        <f>'2 Diag Ordering list'!K195</f>
        <v>General Cargo</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106046</v>
      </c>
      <c r="B231" s="2" t="str">
        <f>'2 Diag Ordering list'!F196</f>
        <v>TTM</v>
      </c>
      <c r="C231" s="2">
        <f>'2 Diag Ordering list'!G196</f>
        <v>0</v>
      </c>
      <c r="D231" s="2" t="str">
        <f>'2 Diag Ordering list'!K196</f>
        <v>General Cargo</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106205</v>
      </c>
      <c r="B232" s="2" t="str">
        <f>'2 Diag Ordering list'!F197</f>
        <v>TTM</v>
      </c>
      <c r="C232" s="2">
        <f>'2 Diag Ordering list'!G197</f>
        <v>0</v>
      </c>
      <c r="D232" s="2" t="str">
        <f>'2 Diag Ordering list'!K197</f>
        <v>General Cargo</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106048</v>
      </c>
      <c r="B233" s="2" t="str">
        <f>'2 Diag Ordering list'!F198</f>
        <v>TTM</v>
      </c>
      <c r="C233" s="2">
        <f>'2 Diag Ordering list'!G198</f>
        <v>0</v>
      </c>
      <c r="D233" s="2" t="str">
        <f>'2 Diag Ordering list'!K198</f>
        <v>General Cargo</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106224</v>
      </c>
      <c r="B234" s="2" t="str">
        <f>'2 Diag Ordering list'!F199</f>
        <v>TTM</v>
      </c>
      <c r="C234" s="2">
        <f>'2 Diag Ordering list'!G199</f>
        <v>0</v>
      </c>
      <c r="D234" s="2" t="str">
        <f>'2 Diag Ordering list'!K199</f>
        <v>General Cargo</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106225</v>
      </c>
      <c r="B235" s="2" t="str">
        <f>'2 Diag Ordering list'!F200</f>
        <v>TTM</v>
      </c>
      <c r="C235" s="2">
        <f>'2 Diag Ordering list'!G200</f>
        <v>0</v>
      </c>
      <c r="D235" s="2" t="str">
        <f>'2 Diag Ordering list'!K200</f>
        <v>General Cargo</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106226</v>
      </c>
      <c r="B236" s="2" t="str">
        <f>'2 Diag Ordering list'!F201</f>
        <v>TTM</v>
      </c>
      <c r="C236" s="2">
        <f>'2 Diag Ordering list'!G201</f>
        <v>0</v>
      </c>
      <c r="D236" s="2" t="str">
        <f>'2 Diag Ordering list'!K201</f>
        <v>General Cargo</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106227</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f>'2 Diag Ordering list'!A203</f>
        <v>106228</v>
      </c>
      <c r="B238" s="2" t="str">
        <f>'2 Diag Ordering list'!F203</f>
        <v>TTM</v>
      </c>
      <c r="C238" s="2">
        <f>'2 Diag Ordering list'!G203</f>
        <v>0</v>
      </c>
      <c r="D238" s="2" t="str">
        <f>'2 Diag Ordering list'!K203</f>
        <v>General Cargo</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106229</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106219</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t="str">
        <f>'2 Diag Ordering list'!A206</f>
        <v>1.4.2 LPA reagents</v>
      </c>
      <c r="B241" s="2">
        <f>'2 Diag Ordering list'!F206</f>
        <v>0</v>
      </c>
      <c r="C241" s="2">
        <f>'2 Diag Ordering list'!G206</f>
        <v>0</v>
      </c>
      <c r="D241" s="2">
        <f>'2 Diag Ordering list'!K206</f>
        <v>0</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106512</v>
      </c>
      <c r="B242" s="2" t="str">
        <f>'2 Diag Ordering list'!F207</f>
        <v>Hain LifeScience GMBH</v>
      </c>
      <c r="C242" s="2">
        <f>'2 Diag Ordering list'!G207</f>
        <v>0</v>
      </c>
      <c r="D242" s="2" t="str">
        <f>'2 Diag Ordering list'!K207</f>
        <v>Cool cargo (+2-+8°C)</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106513</v>
      </c>
      <c r="B243" s="2" t="str">
        <f>'2 Diag Ordering list'!F208</f>
        <v>Hain LifeScience GMBH</v>
      </c>
      <c r="C243" s="2">
        <f>'2 Diag Ordering list'!G208</f>
        <v>0</v>
      </c>
      <c r="D243" s="2" t="str">
        <f>'2 Diag Ordering list'!K208</f>
        <v>Cool cargo (+2-+8°C)</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106590</v>
      </c>
      <c r="B244" s="2" t="str">
        <f>'2 Diag Ordering list'!F209</f>
        <v>Hain LifeScience GMBH</v>
      </c>
      <c r="C244" s="2">
        <f>'2 Diag Ordering list'!G209</f>
        <v>0</v>
      </c>
      <c r="D244" s="2" t="str">
        <f>'2 Diag Ordering list'!K209</f>
        <v>Cool cargo (+2-+8°C)</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106888</v>
      </c>
      <c r="B245" s="2" t="str">
        <f>'2 Diag Ordering list'!F210</f>
        <v>Hain LifeScience GMBH</v>
      </c>
      <c r="C245" s="2">
        <f>'2 Diag Ordering list'!G210</f>
        <v>0</v>
      </c>
      <c r="D245" s="2" t="str">
        <f>'2 Diag Ordering list'!K210</f>
        <v>Cool cargo (+2-+8°C)</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106889</v>
      </c>
      <c r="B246" s="2" t="str">
        <f>'2 Diag Ordering list'!F211</f>
        <v>Hain LifeScience GMBH</v>
      </c>
      <c r="C246" s="2">
        <f>'2 Diag Ordering list'!G211</f>
        <v>0</v>
      </c>
      <c r="D246" s="2" t="str">
        <f>'2 Diag Ordering list'!K211</f>
        <v>Cool cargo (+2-+8°C)</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106477</v>
      </c>
      <c r="B247" s="2" t="str">
        <f>'2 Diag Ordering list'!F212</f>
        <v>Hain LifeScience GMBH</v>
      </c>
      <c r="C247" s="2">
        <f>'2 Diag Ordering list'!G212</f>
        <v>0</v>
      </c>
      <c r="D247" s="2" t="str">
        <f>'2 Diag Ordering list'!K212</f>
        <v>Cool cargo (+2-+8°C)</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106890</v>
      </c>
      <c r="B248" s="2" t="str">
        <f>'2 Diag Ordering list'!F213</f>
        <v>Hain LifeScience GMBH</v>
      </c>
      <c r="C248" s="2">
        <f>'2 Diag Ordering list'!G213</f>
        <v>0</v>
      </c>
      <c r="D248" s="2" t="str">
        <f>'2 Diag Ordering list'!K213</f>
        <v>Cool cargo (+2-+8°C)</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106439</v>
      </c>
      <c r="B249" s="2" t="str">
        <f>'2 Diag Ordering list'!F214</f>
        <v>Hain LifeScience GMBH</v>
      </c>
      <c r="C249" s="2">
        <f>'2 Diag Ordering list'!G214</f>
        <v>0</v>
      </c>
      <c r="D249" s="2" t="str">
        <f>'2 Diag Ordering list'!K214</f>
        <v>Cool cargo (+2-+8°C)</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106254</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t="str">
        <f>'2 Diag Ordering list'!A216</f>
        <v>1.4.3 LPA consumables</v>
      </c>
      <c r="B251" s="2">
        <f>'2 Diag Ordering list'!F216</f>
        <v>0</v>
      </c>
      <c r="C251" s="2">
        <f>'2 Diag Ordering list'!G216</f>
        <v>0</v>
      </c>
      <c r="D251" s="2">
        <f>'2 Diag Ordering list'!K216</f>
        <v>0</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106053</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106054</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106055</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106056</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106057</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106059</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106060</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106218</v>
      </c>
      <c r="B259" s="2" t="str">
        <f>'2 Diag Ordering list'!F224</f>
        <v>TTM</v>
      </c>
      <c r="C259" s="2">
        <f>'2 Diag Ordering list'!G224</f>
        <v>0</v>
      </c>
      <c r="D259" s="2" t="str">
        <f>'2 Diag Ordering list'!K224</f>
        <v>General Cargo</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106554</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106555</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106388</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106389</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f>'2 Diag Ordering list'!A229</f>
        <v>106390</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106061</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f>'2 Diag Ordering list'!A231</f>
        <v>106412</v>
      </c>
      <c r="B266" s="2" t="str">
        <f>'2 Diag Ordering list'!F231</f>
        <v>TTM</v>
      </c>
      <c r="C266" s="2">
        <f>'2 Diag Ordering list'!G231</f>
        <v>0</v>
      </c>
      <c r="D266" s="2" t="str">
        <f>'2 Diag Ordering list'!K231</f>
        <v>General Cargo</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106344</v>
      </c>
      <c r="B267" s="2" t="str">
        <f>'2 Diag Ordering list'!F232</f>
        <v>TTM</v>
      </c>
      <c r="C267" s="2">
        <f>'2 Diag Ordering list'!G232</f>
        <v>0</v>
      </c>
      <c r="D267" s="2" t="str">
        <f>'2 Diag Ordering list'!K232</f>
        <v>General Cargo</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106068</v>
      </c>
      <c r="B268" s="2" t="str">
        <f>'2 Diag Ordering list'!F233</f>
        <v>TTM</v>
      </c>
      <c r="C268" s="2">
        <f>'2 Diag Ordering list'!G233</f>
        <v>0</v>
      </c>
      <c r="D268" s="2" t="str">
        <f>'2 Diag Ordering list'!K233</f>
        <v>General Cargo</v>
      </c>
      <c r="E268" s="2">
        <f>'2 Diag Ordering list'!G233*'2 Diag Ordering list'!P233</f>
        <v>0</v>
      </c>
      <c r="F268" s="2">
        <f>'2 Diag Ordering list'!G233*'2 Diag Ordering list'!L233</f>
        <v>0</v>
      </c>
      <c r="G268" s="2">
        <f>'2 Diag Ordering list'!G233*'2 Diag Ordering list'!H233</f>
        <v>0</v>
      </c>
    </row>
    <row r="269" spans="1:7" x14ac:dyDescent="0.2">
      <c r="A269" s="2">
        <f>'2 Diag Ordering list'!A234</f>
        <v>106446</v>
      </c>
      <c r="B269" s="2" t="str">
        <f>'2 Diag Ordering list'!F234</f>
        <v>TTM</v>
      </c>
      <c r="C269" s="2">
        <f>'2 Diag Ordering list'!G234</f>
        <v>0</v>
      </c>
      <c r="D269" s="2" t="str">
        <f>'2 Diag Ordering list'!K234</f>
        <v>General Cargo</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106384</v>
      </c>
      <c r="B270" s="2" t="str">
        <f>'2 Diag Ordering list'!F235</f>
        <v>TTM</v>
      </c>
      <c r="C270" s="2">
        <f>'2 Diag Ordering list'!G235</f>
        <v>0</v>
      </c>
      <c r="D270" s="2">
        <f>'2 Diag Ordering list'!K235</f>
        <v>0</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106340</v>
      </c>
      <c r="B271" s="2" t="str">
        <f>'2 Diag Ordering list'!F236</f>
        <v>TTM</v>
      </c>
      <c r="C271" s="2">
        <f>'2 Diag Ordering list'!G236</f>
        <v>0</v>
      </c>
      <c r="D271" s="2" t="str">
        <f>'2 Diag Ordering list'!K236</f>
        <v>General Cargo</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106991</v>
      </c>
      <c r="B272" s="2" t="str">
        <f>'2 Diag Ordering list'!F237</f>
        <v>TTM</v>
      </c>
      <c r="C272" s="2">
        <f>'2 Diag Ordering list'!G237</f>
        <v>0</v>
      </c>
      <c r="D272" s="2" t="str">
        <f>'2 Diag Ordering list'!K237</f>
        <v>General Cargo</v>
      </c>
      <c r="E272" s="2">
        <f>'2 Diag Ordering list'!G237*'2 Diag Ordering list'!P237</f>
        <v>0</v>
      </c>
      <c r="F272" s="2">
        <f>'2 Diag Ordering list'!G237*'2 Diag Ordering list'!L237</f>
        <v>0</v>
      </c>
      <c r="G272" s="2">
        <f>'2 Diag Ordering list'!G237*'2 Diag Ordering list'!H237</f>
        <v>0</v>
      </c>
    </row>
    <row r="273" spans="1:7" x14ac:dyDescent="0.2">
      <c r="A273" s="2">
        <f>'2 Diag Ordering list'!A238</f>
        <v>106421</v>
      </c>
      <c r="B273" s="2" t="str">
        <f>'2 Diag Ordering list'!F238</f>
        <v>TTM</v>
      </c>
      <c r="C273" s="2">
        <f>'2 Diag Ordering list'!G238</f>
        <v>0</v>
      </c>
      <c r="D273" s="2" t="str">
        <f>'2 Diag Ordering list'!K238</f>
        <v>General Cargo</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106422</v>
      </c>
      <c r="B274" s="2" t="str">
        <f>'2 Diag Ordering list'!F239</f>
        <v>TTM</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t="str">
        <f>'2 Diag Ordering list'!A240</f>
        <v xml:space="preserve">	106741</v>
      </c>
      <c r="B275" s="2" t="str">
        <f>'2 Diag Ordering list'!F240</f>
        <v>TTM</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106208</v>
      </c>
      <c r="B276" s="2" t="str">
        <f>'2 Diag Ordering list'!F241</f>
        <v>TTM</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t="str">
        <f>'2 Diag Ordering list'!A242</f>
        <v>1.4.6 BD MAX equipment</v>
      </c>
      <c r="B277" s="2">
        <f>'2 Diag Ordering list'!F242</f>
        <v>0</v>
      </c>
      <c r="C277" s="2">
        <f>'2 Diag Ordering list'!G242</f>
        <v>0</v>
      </c>
      <c r="D277" s="2">
        <f>'2 Diag Ordering list'!K242</f>
        <v>0</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106919</v>
      </c>
      <c r="B278" s="2" t="str">
        <f>'2 Diag Ordering list'!F243</f>
        <v>BD International</v>
      </c>
      <c r="C278" s="2">
        <f>'2 Diag Ordering list'!G243</f>
        <v>0</v>
      </c>
      <c r="D278" s="2" t="str">
        <f>'2 Diag Ordering list'!K243</f>
        <v>General Cargo - large</v>
      </c>
      <c r="E278" s="2">
        <f>'2 Diag Ordering list'!G243*'2 Diag Ordering list'!P243</f>
        <v>0</v>
      </c>
      <c r="F278" s="2">
        <f>'2 Diag Ordering list'!G243*'2 Diag Ordering list'!L243</f>
        <v>0</v>
      </c>
      <c r="G278" s="2">
        <f>'2 Diag Ordering list'!G243*'2 Diag Ordering list'!H243</f>
        <v>0</v>
      </c>
    </row>
    <row r="279" spans="1:7" x14ac:dyDescent="0.2">
      <c r="A279" s="2">
        <f>'2 Diag Ordering list'!A244</f>
        <v>106920</v>
      </c>
      <c r="B279" s="2" t="str">
        <f>'2 Diag Ordering list'!F244</f>
        <v>BD International</v>
      </c>
      <c r="C279" s="2">
        <f>'2 Diag Ordering list'!G244</f>
        <v>0</v>
      </c>
      <c r="D279" s="2" t="str">
        <f>'2 Diag Ordering list'!K244</f>
        <v>Service</v>
      </c>
      <c r="E279" s="2" t="e">
        <f>'2 Diag Ordering list'!G244*'2 Diag Ordering list'!P244</f>
        <v>#VALUE!</v>
      </c>
      <c r="F279" s="2" t="e">
        <f>'2 Diag Ordering list'!G244*'2 Diag Ordering list'!L244</f>
        <v>#VALUE!</v>
      </c>
      <c r="G279" s="2">
        <f>'2 Diag Ordering list'!G244*'2 Diag Ordering list'!H244</f>
        <v>0</v>
      </c>
    </row>
    <row r="280" spans="1:7" x14ac:dyDescent="0.2">
      <c r="A280" s="2" t="str">
        <f>'2 Diag Ordering list'!A245</f>
        <v>1.4.7 BD MAX reagents</v>
      </c>
      <c r="B280" s="2">
        <f>'2 Diag Ordering list'!F245</f>
        <v>0</v>
      </c>
      <c r="C280" s="2">
        <f>'2 Diag Ordering list'!G245</f>
        <v>0</v>
      </c>
      <c r="D280" s="2">
        <f>'2 Diag Ordering list'!K245</f>
        <v>0</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106921</v>
      </c>
      <c r="B281" s="2" t="str">
        <f>'2 Diag Ordering list'!F246</f>
        <v>BD International</v>
      </c>
      <c r="C281" s="2">
        <f>'2 Diag Ordering list'!G246</f>
        <v>0</v>
      </c>
      <c r="D281" s="2" t="str">
        <f>'2 Diag Ordering list'!K246</f>
        <v>General Cargo</v>
      </c>
      <c r="E281" s="2">
        <f>'2 Diag Ordering list'!G246*'2 Diag Ordering list'!P246</f>
        <v>0</v>
      </c>
      <c r="F281" s="2">
        <f>'2 Diag Ordering list'!G246*'2 Diag Ordering list'!L246</f>
        <v>0</v>
      </c>
      <c r="G281" s="2">
        <f>'2 Diag Ordering list'!G246*'2 Diag Ordering list'!H246</f>
        <v>0</v>
      </c>
    </row>
    <row r="282" spans="1:7" x14ac:dyDescent="0.2">
      <c r="A282" s="2">
        <f>'2 Diag Ordering list'!A247</f>
        <v>106922</v>
      </c>
      <c r="B282" s="2" t="str">
        <f>'2 Diag Ordering list'!F247</f>
        <v>BD International</v>
      </c>
      <c r="C282" s="2">
        <f>'2 Diag Ordering list'!G247</f>
        <v>0</v>
      </c>
      <c r="D282" s="2" t="str">
        <f>'2 Diag Ordering list'!K247</f>
        <v>Dangerous cargo
UN1824 Class 8; PG II</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106978</v>
      </c>
      <c r="B283" s="2" t="str">
        <f>'2 Diag Ordering list'!F248</f>
        <v>BD International</v>
      </c>
      <c r="C283" s="2">
        <f>'2 Diag Ordering list'!G248</f>
        <v>0</v>
      </c>
      <c r="D283" s="2" t="str">
        <f>'2 Diag Ordering list'!K248</f>
        <v>General Cargo</v>
      </c>
      <c r="E283" s="2">
        <f>'2 Diag Ordering list'!G248*'2 Diag Ordering list'!P248</f>
        <v>0</v>
      </c>
      <c r="F283" s="2">
        <f>'2 Diag Ordering list'!G248*'2 Diag Ordering list'!L248</f>
        <v>0</v>
      </c>
      <c r="G283" s="2">
        <f>'2 Diag Ordering list'!G248*'2 Diag Ordering list'!H248</f>
        <v>0</v>
      </c>
    </row>
    <row r="284" spans="1:7" x14ac:dyDescent="0.2">
      <c r="A284" s="2" t="str">
        <f>'2 Diag Ordering list'!A249</f>
        <v>1.4.8 BD MAX Consumables</v>
      </c>
      <c r="B284" s="2">
        <f>'2 Diag Ordering list'!F249</f>
        <v>0</v>
      </c>
      <c r="C284" s="2">
        <f>'2 Diag Ordering list'!G249</f>
        <v>0</v>
      </c>
      <c r="D284" s="2">
        <f>'2 Diag Ordering list'!K249</f>
        <v>0</v>
      </c>
      <c r="E284" s="2">
        <f>'2 Diag Ordering list'!G249*'2 Diag Ordering list'!P249</f>
        <v>0</v>
      </c>
      <c r="F284" s="2">
        <f>'2 Diag Ordering list'!G249*'2 Diag Ordering list'!L249</f>
        <v>0</v>
      </c>
      <c r="G284" s="2">
        <f>'2 Diag Ordering list'!G249*'2 Diag Ordering list'!H249</f>
        <v>0</v>
      </c>
    </row>
    <row r="285" spans="1:7" x14ac:dyDescent="0.2">
      <c r="A285" s="2">
        <f>'2 Diag Ordering list'!A250</f>
        <v>106923</v>
      </c>
      <c r="B285" s="2" t="str">
        <f>'2 Diag Ordering list'!F250</f>
        <v>BD International</v>
      </c>
      <c r="C285" s="2">
        <f>'2 Diag Ordering list'!G250</f>
        <v>0</v>
      </c>
      <c r="D285" s="2" t="str">
        <f>'2 Diag Ordering list'!K250</f>
        <v>General Cargo</v>
      </c>
      <c r="E285" s="2">
        <f>'2 Diag Ordering list'!G250*'2 Diag Ordering list'!P250</f>
        <v>0</v>
      </c>
      <c r="F285" s="2">
        <f>'2 Diag Ordering list'!G250*'2 Diag Ordering list'!L250</f>
        <v>0</v>
      </c>
      <c r="G285" s="2">
        <f>'2 Diag Ordering list'!G250*'2 Diag Ordering list'!H250</f>
        <v>0</v>
      </c>
    </row>
    <row r="286" spans="1:7" x14ac:dyDescent="0.2">
      <c r="A286" s="2">
        <f>'2 Diag Ordering list'!A251</f>
        <v>106925</v>
      </c>
      <c r="B286" s="2" t="str">
        <f>'2 Diag Ordering list'!F251</f>
        <v>BD International</v>
      </c>
      <c r="C286" s="2">
        <f>'2 Diag Ordering list'!G251</f>
        <v>0</v>
      </c>
      <c r="D286" s="2" t="str">
        <f>'2 Diag Ordering list'!K251</f>
        <v>General Cargo</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106926</v>
      </c>
      <c r="B287" s="2" t="str">
        <f>'2 Diag Ordering list'!F252</f>
        <v>BD International</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106927</v>
      </c>
      <c r="B288" s="2" t="str">
        <f>'2 Diag Ordering list'!F253</f>
        <v>BD International</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106928</v>
      </c>
      <c r="B289" s="2" t="str">
        <f>'2 Diag Ordering list'!F254</f>
        <v>BD International</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106929</v>
      </c>
      <c r="B290" s="2" t="str">
        <f>'2 Diag Ordering list'!F255</f>
        <v>BD International</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f>'2 Diag Ordering list'!A256</f>
        <v>106930</v>
      </c>
      <c r="B291" s="2" t="str">
        <f>'2 Diag Ordering list'!F256</f>
        <v>BD International</v>
      </c>
      <c r="C291" s="2">
        <f>'2 Diag Ordering list'!G256</f>
        <v>0</v>
      </c>
      <c r="D291" s="2" t="str">
        <f>'2 Diag Ordering list'!K256</f>
        <v>General Cargo</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106931</v>
      </c>
      <c r="B292" s="2" t="str">
        <f>'2 Diag Ordering list'!F257</f>
        <v>BD International</v>
      </c>
      <c r="C292" s="2">
        <f>'2 Diag Ordering list'!G257</f>
        <v>0</v>
      </c>
      <c r="D292" s="2" t="str">
        <f>'2 Diag Ordering list'!K257</f>
        <v>General Cargo</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106932</v>
      </c>
      <c r="B293" s="2" t="str">
        <f>'2 Diag Ordering list'!F258</f>
        <v>BD International</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106685</v>
      </c>
      <c r="B294" s="2" t="str">
        <f>'2 Diag Ordering list'!F259</f>
        <v>BD International</v>
      </c>
      <c r="C294" s="2">
        <f>'2 Diag Ordering list'!G259</f>
        <v>0</v>
      </c>
      <c r="D294" s="2" t="str">
        <f>'2 Diag Ordering list'!K259</f>
        <v>Cool cargo (+2-+8°C)</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106933</v>
      </c>
      <c r="B295" s="2" t="str">
        <f>'2 Diag Ordering list'!F260</f>
        <v>BD International</v>
      </c>
      <c r="C295" s="2">
        <f>'2 Diag Ordering list'!G260</f>
        <v>0</v>
      </c>
      <c r="D295" s="2" t="str">
        <f>'2 Diag Ordering list'!K260</f>
        <v>General Cargo</v>
      </c>
      <c r="E295" s="2">
        <f>'2 Diag Ordering list'!G260*'2 Diag Ordering list'!P260</f>
        <v>0</v>
      </c>
      <c r="F295" s="2">
        <f>'2 Diag Ordering list'!G260*'2 Diag Ordering list'!L260</f>
        <v>0</v>
      </c>
      <c r="G295" s="2">
        <f>'2 Diag Ordering list'!G260*'2 Diag Ordering list'!H260</f>
        <v>0</v>
      </c>
    </row>
    <row r="296" spans="1:7" x14ac:dyDescent="0.2">
      <c r="A296" s="2" t="str">
        <f>'2 Diag Ordering list'!A261</f>
        <v>1.4.9 Fluorotype equipment</v>
      </c>
      <c r="B296" s="2">
        <f>'2 Diag Ordering list'!F261</f>
        <v>0</v>
      </c>
      <c r="C296" s="2">
        <f>'2 Diag Ordering list'!G261</f>
        <v>0</v>
      </c>
      <c r="D296" s="2">
        <f>'2 Diag Ordering list'!K261</f>
        <v>0</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106961</v>
      </c>
      <c r="B297" s="2" t="str">
        <f>'2 Diag Ordering list'!F262</f>
        <v>Hain LifeScience GMBH</v>
      </c>
      <c r="C297" s="2">
        <f>'2 Diag Ordering list'!G262</f>
        <v>0</v>
      </c>
      <c r="D297" s="2" t="str">
        <f>'2 Diag Ordering list'!K262</f>
        <v>General Cargo</v>
      </c>
      <c r="E297" s="2">
        <f>'2 Diag Ordering list'!G262*'2 Diag Ordering list'!P262</f>
        <v>0</v>
      </c>
      <c r="F297" s="2">
        <f>'2 Diag Ordering list'!G262*'2 Diag Ordering list'!L262</f>
        <v>0</v>
      </c>
      <c r="G297" s="2">
        <f>'2 Diag Ordering list'!G262*'2 Diag Ordering list'!H262</f>
        <v>0</v>
      </c>
    </row>
    <row r="298" spans="1:7" x14ac:dyDescent="0.2">
      <c r="A298" s="2">
        <f>'2 Diag Ordering list'!A263</f>
        <v>106962</v>
      </c>
      <c r="B298" s="2" t="str">
        <f>'2 Diag Ordering list'!F263</f>
        <v>Hain LifeScience GMBH</v>
      </c>
      <c r="C298" s="2">
        <f>'2 Diag Ordering list'!G263</f>
        <v>0</v>
      </c>
      <c r="D298" s="2" t="str">
        <f>'2 Diag Ordering list'!K263</f>
        <v>General Cargo</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106963</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106964</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f>'2 Diag Ordering list'!A266</f>
        <v>106965</v>
      </c>
      <c r="B301" s="2" t="str">
        <f>'2 Diag Ordering list'!F266</f>
        <v>Hain LifeScience GMBH</v>
      </c>
      <c r="C301" s="2">
        <f>'2 Diag Ordering list'!G266</f>
        <v>0</v>
      </c>
      <c r="D301" s="2" t="str">
        <f>'2 Diag Ordering list'!K266</f>
        <v>General Cargo</v>
      </c>
      <c r="E301" s="2">
        <f>'2 Diag Ordering list'!G266*'2 Diag Ordering list'!P266</f>
        <v>0</v>
      </c>
      <c r="F301" s="2">
        <f>'2 Diag Ordering list'!G266*'2 Diag Ordering list'!L266</f>
        <v>0</v>
      </c>
      <c r="G301" s="2">
        <f>'2 Diag Ordering list'!G266*'2 Diag Ordering list'!H266</f>
        <v>0</v>
      </c>
    </row>
    <row r="302" spans="1:7" x14ac:dyDescent="0.2">
      <c r="A302" s="2" t="str">
        <f>'2 Diag Ordering list'!A267</f>
        <v>1.4.10 Fluorotype reagents</v>
      </c>
      <c r="B302" s="2">
        <f>'2 Diag Ordering list'!F267</f>
        <v>0</v>
      </c>
      <c r="C302" s="2">
        <f>'2 Diag Ordering list'!G267</f>
        <v>0</v>
      </c>
      <c r="D302" s="2">
        <f>'2 Diag Ordering list'!K267</f>
        <v>0</v>
      </c>
      <c r="E302" s="2">
        <f>'2 Diag Ordering list'!G267*'2 Diag Ordering list'!P267</f>
        <v>0</v>
      </c>
      <c r="F302" s="2">
        <f>'2 Diag Ordering list'!G267*'2 Diag Ordering list'!L267</f>
        <v>0</v>
      </c>
      <c r="G302" s="2">
        <f>'2 Diag Ordering list'!G267*'2 Diag Ordering list'!H267</f>
        <v>0</v>
      </c>
    </row>
    <row r="303" spans="1:7" x14ac:dyDescent="0.2">
      <c r="A303" s="2">
        <f>'2 Diag Ordering list'!A268</f>
        <v>106966</v>
      </c>
      <c r="B303" s="2" t="str">
        <f>'2 Diag Ordering list'!F268</f>
        <v>Hain LifeScience GMBH</v>
      </c>
      <c r="C303" s="2">
        <f>'2 Diag Ordering list'!G268</f>
        <v>0</v>
      </c>
      <c r="D303" s="2" t="str">
        <f>'2 Diag Ordering list'!K268</f>
        <v>Cool cargo (+2-+8°C)</v>
      </c>
      <c r="E303" s="2">
        <f>'2 Diag Ordering list'!G268*'2 Diag Ordering list'!P268</f>
        <v>0</v>
      </c>
      <c r="F303" s="2">
        <f>'2 Diag Ordering list'!G268*'2 Diag Ordering list'!L268</f>
        <v>0</v>
      </c>
      <c r="G303" s="2">
        <f>'2 Diag Ordering list'!G268*'2 Diag Ordering list'!H268</f>
        <v>0</v>
      </c>
    </row>
    <row r="304" spans="1:7" x14ac:dyDescent="0.2">
      <c r="A304" s="2">
        <f>'2 Diag Ordering list'!A269</f>
        <v>106967</v>
      </c>
      <c r="B304" s="2" t="str">
        <f>'2 Diag Ordering list'!F269</f>
        <v>Hain LifeScience GMBH</v>
      </c>
      <c r="C304" s="2">
        <f>'2 Diag Ordering list'!G269</f>
        <v>0</v>
      </c>
      <c r="D304" s="2" t="str">
        <f>'2 Diag Ordering list'!K269</f>
        <v>General cargo</v>
      </c>
      <c r="E304" s="2">
        <f>'2 Diag Ordering list'!G269*'2 Diag Ordering list'!P269</f>
        <v>0</v>
      </c>
      <c r="F304" s="2">
        <f>'2 Diag Ordering list'!G269*'2 Diag Ordering list'!L269</f>
        <v>0</v>
      </c>
      <c r="G304" s="2">
        <f>'2 Diag Ordering list'!G269*'2 Diag Ordering list'!H269</f>
        <v>0</v>
      </c>
    </row>
    <row r="305" spans="1:7" x14ac:dyDescent="0.2">
      <c r="A305" s="2">
        <f>'2 Diag Ordering list'!A270</f>
        <v>106968</v>
      </c>
      <c r="B305" s="2" t="str">
        <f>'2 Diag Ordering list'!F270</f>
        <v>Hain LifeScience GMBH</v>
      </c>
      <c r="C305" s="2">
        <f>'2 Diag Ordering list'!G270</f>
        <v>0</v>
      </c>
      <c r="D305" s="2" t="str">
        <f>'2 Diag Ordering list'!K270</f>
        <v xml:space="preserve">Dangerous cargo 
UN 3316, class 9; PG II
</v>
      </c>
      <c r="E305" s="2">
        <f>'2 Diag Ordering list'!G270*'2 Diag Ordering list'!P270</f>
        <v>0</v>
      </c>
      <c r="F305" s="2">
        <f>'2 Diag Ordering list'!G270*'2 Diag Ordering list'!L270</f>
        <v>0</v>
      </c>
      <c r="G305" s="2">
        <f>'2 Diag Ordering list'!G270*'2 Diag Ordering list'!H270</f>
        <v>0</v>
      </c>
    </row>
    <row r="306" spans="1:7" x14ac:dyDescent="0.2">
      <c r="A306" s="2">
        <f>'2 Diag Ordering list'!A271</f>
        <v>106983</v>
      </c>
      <c r="B306" s="2" t="str">
        <f>'2 Diag Ordering list'!F271</f>
        <v>Hain LifeScience GMBH</v>
      </c>
      <c r="C306" s="2">
        <f>'2 Diag Ordering list'!G271</f>
        <v>0</v>
      </c>
      <c r="D306" s="2" t="str">
        <f>'2 Diag Ordering list'!K271</f>
        <v>Dangerous cargo
UN 1845. Dry ice (-80 to -18°C)</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106984</v>
      </c>
      <c r="B307" s="2" t="str">
        <f>'2 Diag Ordering list'!F272</f>
        <v>Hain LifeScience GMBH</v>
      </c>
      <c r="C307" s="2">
        <f>'2 Diag Ordering list'!G272</f>
        <v>0</v>
      </c>
      <c r="D307" s="2" t="str">
        <f>'2 Diag Ordering list'!K272</f>
        <v>Dangerous cargo UN 1824 class 8 PG II
It contains 30-&lt;35 % 2-propanol, 3-&lt;5 %NaOH</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106985</v>
      </c>
      <c r="B308" s="2" t="str">
        <f>'2 Diag Ordering list'!F273</f>
        <v>Hain LifeScience GMBH</v>
      </c>
      <c r="C308" s="2">
        <f>'2 Diag Ordering list'!G273</f>
        <v>0</v>
      </c>
      <c r="D308" s="2" t="str">
        <f>'2 Diag Ordering list'!K273</f>
        <v>Cool cargo (+2-+8°C)</v>
      </c>
      <c r="E308" s="2">
        <f>'2 Diag Ordering list'!G273*'2 Diag Ordering list'!P273</f>
        <v>0</v>
      </c>
      <c r="F308" s="2">
        <f>'2 Diag Ordering list'!G273*'2 Diag Ordering list'!L273</f>
        <v>0</v>
      </c>
      <c r="G308" s="2">
        <f>'2 Diag Ordering list'!G273*'2 Diag Ordering list'!H273</f>
        <v>0</v>
      </c>
    </row>
    <row r="309" spans="1:7" x14ac:dyDescent="0.2">
      <c r="A309" s="2" t="str">
        <f>'2 Diag Ordering list'!A274</f>
        <v>1.4.11 Fluorotype consumables</v>
      </c>
      <c r="B309" s="2">
        <f>'2 Diag Ordering list'!F274</f>
        <v>0</v>
      </c>
      <c r="C309" s="2">
        <f>'2 Diag Ordering list'!G274</f>
        <v>0</v>
      </c>
      <c r="D309" s="2">
        <f>'2 Diag Ordering list'!K274</f>
        <v>0</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106970</v>
      </c>
      <c r="B310" s="2" t="str">
        <f>'2 Diag Ordering list'!F275</f>
        <v>Hain LifeScience GMBH</v>
      </c>
      <c r="C310" s="2">
        <f>'2 Diag Ordering list'!G275</f>
        <v>0</v>
      </c>
      <c r="D310" s="2" t="str">
        <f>'2 Diag Ordering list'!K275</f>
        <v>General Cargo</v>
      </c>
      <c r="E310" s="2">
        <f>'2 Diag Ordering list'!G275*'2 Diag Ordering list'!P275</f>
        <v>0</v>
      </c>
      <c r="F310" s="2">
        <f>'2 Diag Ordering list'!G275*'2 Diag Ordering list'!L275</f>
        <v>0</v>
      </c>
      <c r="G310" s="2">
        <f>'2 Diag Ordering list'!G275*'2 Diag Ordering list'!H275</f>
        <v>0</v>
      </c>
    </row>
    <row r="311" spans="1:7" x14ac:dyDescent="0.2">
      <c r="A311" s="2">
        <f>'2 Diag Ordering list'!A276</f>
        <v>106971</v>
      </c>
      <c r="B311" s="2" t="str">
        <f>'2 Diag Ordering list'!F276</f>
        <v>Hain LifeScience GMBH</v>
      </c>
      <c r="C311" s="2">
        <f>'2 Diag Ordering list'!G276</f>
        <v>0</v>
      </c>
      <c r="D311" s="2" t="str">
        <f>'2 Diag Ordering list'!K276</f>
        <v>General Cargo</v>
      </c>
      <c r="E311" s="2">
        <f>'2 Diag Ordering list'!G276*'2 Diag Ordering list'!P276</f>
        <v>0</v>
      </c>
      <c r="F311" s="2">
        <f>'2 Diag Ordering list'!G276*'2 Diag Ordering list'!L276</f>
        <v>0</v>
      </c>
      <c r="G311" s="2">
        <f>'2 Diag Ordering list'!G276*'2 Diag Ordering list'!H276</f>
        <v>0</v>
      </c>
    </row>
    <row r="312" spans="1:7" x14ac:dyDescent="0.2">
      <c r="A312" s="2" t="str">
        <f>'2 Diag Ordering list'!A277</f>
        <v>1.4.12 Fluorotype services</v>
      </c>
      <c r="B312" s="2">
        <f>'2 Diag Ordering list'!F277</f>
        <v>0</v>
      </c>
      <c r="C312" s="2">
        <f>'2 Diag Ordering list'!G277</f>
        <v>0</v>
      </c>
      <c r="D312" s="2">
        <f>'2 Diag Ordering list'!K277</f>
        <v>0</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106972</v>
      </c>
      <c r="B313" s="2" t="str">
        <f>'2 Diag Ordering list'!F278</f>
        <v>Hain LifeScience GMBH</v>
      </c>
      <c r="C313" s="2">
        <f>'2 Diag Ordering list'!G278</f>
        <v>0</v>
      </c>
      <c r="D313" s="2" t="str">
        <f>'2 Diag Ordering list'!K278</f>
        <v>Service</v>
      </c>
      <c r="E313" s="2" t="e">
        <f>'2 Diag Ordering list'!G278*'2 Diag Ordering list'!P278</f>
        <v>#VALUE!</v>
      </c>
      <c r="F313" s="2" t="e">
        <f>'2 Diag Ordering list'!G278*'2 Diag Ordering list'!L278</f>
        <v>#VALUE!</v>
      </c>
      <c r="G313" s="2">
        <f>'2 Diag Ordering list'!G278*'2 Diag Ordering list'!H278</f>
        <v>0</v>
      </c>
    </row>
    <row r="314" spans="1:7" x14ac:dyDescent="0.2">
      <c r="A314" s="2">
        <f>'2 Diag Ordering list'!A279</f>
        <v>106973</v>
      </c>
      <c r="B314" s="2" t="str">
        <f>'2 Diag Ordering list'!F279</f>
        <v>Hain LifeScience GMBH</v>
      </c>
      <c r="C314" s="2">
        <f>'2 Diag Ordering list'!G279</f>
        <v>0</v>
      </c>
      <c r="D314" s="2" t="str">
        <f>'2 Diag Ordering list'!K279</f>
        <v>Service</v>
      </c>
      <c r="E314" s="2" t="e">
        <f>'2 Diag Ordering list'!G279*'2 Diag Ordering list'!P279</f>
        <v>#VALUE!</v>
      </c>
      <c r="F314" s="2" t="e">
        <f>'2 Diag Ordering list'!G279*'2 Diag Ordering list'!L279</f>
        <v>#VALUE!</v>
      </c>
      <c r="G314" s="2">
        <f>'2 Diag Ordering list'!G279*'2 Diag Ordering list'!H279</f>
        <v>0</v>
      </c>
    </row>
    <row r="315" spans="1:7" x14ac:dyDescent="0.2">
      <c r="A315" s="2">
        <f>'2 Diag Ordering list'!A280</f>
        <v>106974</v>
      </c>
      <c r="B315" s="2" t="str">
        <f>'2 Diag Ordering list'!F280</f>
        <v>Hain LifeScience GMBH</v>
      </c>
      <c r="C315" s="2">
        <f>'2 Diag Ordering list'!G280</f>
        <v>0</v>
      </c>
      <c r="D315" s="2" t="str">
        <f>'2 Diag Ordering list'!K280</f>
        <v>Service</v>
      </c>
      <c r="E315" s="2" t="e">
        <f>'2 Diag Ordering list'!G280*'2 Diag Ordering list'!P280</f>
        <v>#VALUE!</v>
      </c>
      <c r="F315" s="2" t="e">
        <f>'2 Diag Ordering list'!G280*'2 Diag Ordering list'!L280</f>
        <v>#VALUE!</v>
      </c>
      <c r="G315" s="2">
        <f>'2 Diag Ordering list'!G280*'2 Diag Ordering list'!H280</f>
        <v>0</v>
      </c>
    </row>
    <row r="316" spans="1:7" x14ac:dyDescent="0.2">
      <c r="A316" s="2" t="str">
        <f>'2 Diag Ordering list'!A281</f>
        <v>1.5 SPECIMEN CULTURE AND DST</v>
      </c>
      <c r="B316" s="2">
        <f>'2 Diag Ordering list'!F281</f>
        <v>0</v>
      </c>
      <c r="C316" s="2">
        <f>'2 Diag Ordering list'!G281</f>
        <v>0</v>
      </c>
      <c r="D316" s="2">
        <f>'2 Diag Ordering list'!K281</f>
        <v>0</v>
      </c>
      <c r="E316" s="2">
        <f>'2 Diag Ordering list'!G281*'2 Diag Ordering list'!P281</f>
        <v>0</v>
      </c>
      <c r="F316" s="2">
        <f>'2 Diag Ordering list'!G281*'2 Diag Ordering list'!L281</f>
        <v>0</v>
      </c>
      <c r="G316" s="2">
        <f>'2 Diag Ordering list'!G281*'2 Diag Ordering list'!H281</f>
        <v>0</v>
      </c>
    </row>
    <row r="317" spans="1:7" x14ac:dyDescent="0.2">
      <c r="A317" s="2" t="str">
        <f>'2 Diag Ordering list'!A282</f>
        <v>1.5.1 Solid culture equipment</v>
      </c>
      <c r="B317" s="2">
        <f>'2 Diag Ordering list'!F282</f>
        <v>0</v>
      </c>
      <c r="C317" s="2">
        <f>'2 Diag Ordering list'!G282</f>
        <v>0</v>
      </c>
      <c r="D317" s="2">
        <f>'2 Diag Ordering list'!K282</f>
        <v>0</v>
      </c>
      <c r="E317" s="2">
        <f>'2 Diag Ordering list'!G282*'2 Diag Ordering list'!P282</f>
        <v>0</v>
      </c>
      <c r="F317" s="2">
        <f>'2 Diag Ordering list'!G282*'2 Diag Ordering list'!L282</f>
        <v>0</v>
      </c>
      <c r="G317" s="2">
        <f>'2 Diag Ordering list'!G282*'2 Diag Ordering list'!H282</f>
        <v>0</v>
      </c>
    </row>
    <row r="318" spans="1:7" x14ac:dyDescent="0.2">
      <c r="A318" s="2">
        <f>'2 Diag Ordering list'!A283</f>
        <v>106247</v>
      </c>
      <c r="B318" s="2" t="str">
        <f>'2 Diag Ordering list'!F283</f>
        <v>TTM</v>
      </c>
      <c r="C318" s="2">
        <f>'2 Diag Ordering list'!G283</f>
        <v>0</v>
      </c>
      <c r="D318" s="2" t="str">
        <f>'2 Diag Ordering list'!K283</f>
        <v>General Cargo Large</v>
      </c>
      <c r="E318" s="2">
        <f>'2 Diag Ordering list'!G283*'2 Diag Ordering list'!P283</f>
        <v>0</v>
      </c>
      <c r="F318" s="2">
        <f>'2 Diag Ordering list'!G283*'2 Diag Ordering list'!L283</f>
        <v>0</v>
      </c>
      <c r="G318" s="2">
        <f>'2 Diag Ordering list'!G283*'2 Diag Ordering list'!H283</f>
        <v>0</v>
      </c>
    </row>
    <row r="319" spans="1:7" x14ac:dyDescent="0.2">
      <c r="A319" s="2">
        <f>'2 Diag Ordering list'!A284</f>
        <v>106248</v>
      </c>
      <c r="B319" s="2" t="str">
        <f>'2 Diag Ordering list'!F284</f>
        <v>TTM</v>
      </c>
      <c r="C319" s="2">
        <f>'2 Diag Ordering list'!G284</f>
        <v>0</v>
      </c>
      <c r="D319" s="2" t="str">
        <f>'2 Diag Ordering list'!K284</f>
        <v>General Cargo</v>
      </c>
      <c r="E319" s="2">
        <f>'2 Diag Ordering list'!G284*'2 Diag Ordering list'!P284</f>
        <v>0</v>
      </c>
      <c r="F319" s="2">
        <f>'2 Diag Ordering list'!G284*'2 Diag Ordering list'!L284</f>
        <v>0</v>
      </c>
      <c r="G319" s="2">
        <f>'2 Diag Ordering list'!G284*'2 Diag Ordering list'!H284</f>
        <v>0</v>
      </c>
    </row>
    <row r="320" spans="1:7" x14ac:dyDescent="0.2">
      <c r="A320" s="2" t="str">
        <f>'2 Diag Ordering list'!A285</f>
        <v>1.5.2 Solid culture reagents</v>
      </c>
      <c r="B320" s="2">
        <f>'2 Diag Ordering list'!F285</f>
        <v>0</v>
      </c>
      <c r="C320" s="2">
        <f>'2 Diag Ordering list'!G285</f>
        <v>0</v>
      </c>
      <c r="D320" s="2">
        <f>'2 Diag Ordering list'!K285</f>
        <v>0</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106038</v>
      </c>
      <c r="B321" s="2" t="str">
        <f>'2 Diag Ordering list'!F286</f>
        <v>BD International</v>
      </c>
      <c r="C321" s="2">
        <f>'2 Diag Ordering list'!G286</f>
        <v>0</v>
      </c>
      <c r="D321" s="2" t="str">
        <f>'2 Diag Ordering list'!K286</f>
        <v>Cool cargo (+2-+8°C)</v>
      </c>
      <c r="E321" s="2">
        <f>'2 Diag Ordering list'!G286*'2 Diag Ordering list'!P286</f>
        <v>0</v>
      </c>
      <c r="F321" s="2">
        <f>'2 Diag Ordering list'!G286*'2 Diag Ordering list'!L286</f>
        <v>0</v>
      </c>
      <c r="G321" s="2">
        <f>'2 Diag Ordering list'!G286*'2 Diag Ordering list'!H286</f>
        <v>0</v>
      </c>
    </row>
    <row r="322" spans="1:7" x14ac:dyDescent="0.2">
      <c r="A322" s="2">
        <f>'2 Diag Ordering list'!A287</f>
        <v>106039</v>
      </c>
      <c r="B322" s="2" t="str">
        <f>'2 Diag Ordering list'!F287</f>
        <v>BD International</v>
      </c>
      <c r="C322" s="2">
        <f>'2 Diag Ordering list'!G287</f>
        <v>0</v>
      </c>
      <c r="D322" s="2" t="str">
        <f>'2 Diag Ordering list'!K287</f>
        <v>Cool cargo (+2-+8°C)</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106559</v>
      </c>
      <c r="B323" s="2" t="str">
        <f>'2 Diag Ordering list'!F288</f>
        <v>BD International</v>
      </c>
      <c r="C323" s="2">
        <f>'2 Diag Ordering list'!G288</f>
        <v>0</v>
      </c>
      <c r="D323" s="2" t="str">
        <f>'2 Diag Ordering list'!K288</f>
        <v>Cool cargo (+2-+8°C)</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106614</v>
      </c>
      <c r="B324" s="2" t="str">
        <f>'2 Diag Ordering list'!F289</f>
        <v>BD International</v>
      </c>
      <c r="C324" s="2">
        <f>'2 Diag Ordering list'!G289</f>
        <v>0</v>
      </c>
      <c r="D324" s="2" t="str">
        <f>'2 Diag Ordering list'!K289</f>
        <v>General Cargo</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106615</v>
      </c>
      <c r="B325" s="2" t="str">
        <f>'2 Diag Ordering list'!F290</f>
        <v>BD International</v>
      </c>
      <c r="C325" s="2">
        <f>'2 Diag Ordering list'!G290</f>
        <v>0</v>
      </c>
      <c r="D325" s="2" t="str">
        <f>'2 Diag Ordering list'!K290</f>
        <v>General Cargo</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106620</v>
      </c>
      <c r="B326" s="2" t="str">
        <f>'2 Diag Ordering list'!F291</f>
        <v>BD International</v>
      </c>
      <c r="C326" s="2">
        <f>'2 Diag Ordering list'!G291</f>
        <v>0</v>
      </c>
      <c r="D326" s="2" t="str">
        <f>'2 Diag Ordering list'!K291</f>
        <v>Cool cargo (+2-+8°C)</v>
      </c>
      <c r="E326" s="2">
        <f>'2 Diag Ordering list'!G291*'2 Diag Ordering list'!P291</f>
        <v>0</v>
      </c>
      <c r="F326" s="2">
        <f>'2 Diag Ordering list'!G291*'2 Diag Ordering list'!L291</f>
        <v>0</v>
      </c>
      <c r="G326" s="2">
        <f>'2 Diag Ordering list'!G291*'2 Diag Ordering list'!H291</f>
        <v>0</v>
      </c>
    </row>
    <row r="327" spans="1:7" x14ac:dyDescent="0.2">
      <c r="A327" s="2">
        <f>'2 Diag Ordering list'!A292</f>
        <v>106259</v>
      </c>
      <c r="B327" s="2" t="str">
        <f>'2 Diag Ordering list'!F292</f>
        <v>TTM</v>
      </c>
      <c r="C327" s="2">
        <f>'2 Diag Ordering list'!G292</f>
        <v>0</v>
      </c>
      <c r="D327" s="2" t="str">
        <f>'2 Diag Ordering list'!K292</f>
        <v>General Cargo</v>
      </c>
      <c r="E327" s="2">
        <f>'2 Diag Ordering list'!G292*'2 Diag Ordering list'!P292</f>
        <v>0</v>
      </c>
      <c r="F327" s="2">
        <f>'2 Diag Ordering list'!G292*'2 Diag Ordering list'!L292</f>
        <v>0</v>
      </c>
      <c r="G327" s="2">
        <f>'2 Diag Ordering list'!G292*'2 Diag Ordering list'!H292</f>
        <v>0</v>
      </c>
    </row>
    <row r="328" spans="1:7" x14ac:dyDescent="0.2">
      <c r="A328" s="2">
        <f>'2 Diag Ordering list'!A293</f>
        <v>106262</v>
      </c>
      <c r="B328" s="2" t="str">
        <f>'2 Diag Ordering list'!F293</f>
        <v>TTM</v>
      </c>
      <c r="C328" s="2">
        <f>'2 Diag Ordering list'!G293</f>
        <v>0</v>
      </c>
      <c r="D328" s="2" t="str">
        <f>'2 Diag Ordering list'!K293</f>
        <v>General Cargo</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106263</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106264</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106265</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106267</v>
      </c>
      <c r="B332" s="2" t="str">
        <f>'2 Diag Ordering list'!F297</f>
        <v>TTM</v>
      </c>
      <c r="C332" s="2">
        <f>'2 Diag Ordering list'!G297</f>
        <v>0</v>
      </c>
      <c r="D332" s="2" t="str">
        <f>'2 Diag Ordering list'!K297</f>
        <v>Dangerous cargo
UN 2811, Class 6.1, PG III</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106268</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106278</v>
      </c>
      <c r="B334" s="2" t="str">
        <f>'2 Diag Ordering list'!F299</f>
        <v>TTM</v>
      </c>
      <c r="C334" s="2">
        <f>'2 Diag Ordering list'!G299</f>
        <v>0</v>
      </c>
      <c r="D334" s="2" t="str">
        <f>'2 Diag Ordering list'!K299</f>
        <v>General Cargo</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106279</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106303</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106857</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t="str">
        <f>'2 Diag Ordering list'!A303</f>
        <v>1.5.3 Solid culture consumables</v>
      </c>
      <c r="B338" s="2">
        <f>'2 Diag Ordering list'!F303</f>
        <v>0</v>
      </c>
      <c r="C338" s="2">
        <f>'2 Diag Ordering list'!G303</f>
        <v>0</v>
      </c>
      <c r="D338" s="2">
        <f>'2 Diag Ordering list'!K303</f>
        <v>0</v>
      </c>
      <c r="E338" s="2">
        <f>'2 Diag Ordering list'!G303*'2 Diag Ordering list'!P303</f>
        <v>0</v>
      </c>
      <c r="F338" s="2">
        <f>'2 Diag Ordering list'!G303*'2 Diag Ordering list'!L303</f>
        <v>0</v>
      </c>
      <c r="G338" s="2">
        <f>'2 Diag Ordering list'!G303*'2 Diag Ordering list'!H303</f>
        <v>0</v>
      </c>
    </row>
    <row r="339" spans="1:7" x14ac:dyDescent="0.2">
      <c r="A339" s="2">
        <f>'2 Diag Ordering list'!A304</f>
        <v>106096</v>
      </c>
      <c r="B339" s="2" t="str">
        <f>'2 Diag Ordering list'!F304</f>
        <v>TTM</v>
      </c>
      <c r="C339" s="2">
        <f>'2 Diag Ordering list'!G304</f>
        <v>0</v>
      </c>
      <c r="D339" s="2" t="str">
        <f>'2 Diag Ordering list'!K304</f>
        <v>General Cargo</v>
      </c>
      <c r="E339" s="2">
        <f>'2 Diag Ordering list'!G304*'2 Diag Ordering list'!P304</f>
        <v>0</v>
      </c>
      <c r="F339" s="2">
        <f>'2 Diag Ordering list'!G304*'2 Diag Ordering list'!L304</f>
        <v>0</v>
      </c>
      <c r="G339" s="2">
        <f>'2 Diag Ordering list'!G304*'2 Diag Ordering list'!H304</f>
        <v>0</v>
      </c>
    </row>
    <row r="340" spans="1:7" x14ac:dyDescent="0.2">
      <c r="A340" s="2">
        <f>'2 Diag Ordering list'!A305</f>
        <v>106097</v>
      </c>
      <c r="B340" s="2" t="str">
        <f>'2 Diag Ordering list'!F305</f>
        <v>TTM</v>
      </c>
      <c r="C340" s="2">
        <f>'2 Diag Ordering list'!G305</f>
        <v>0</v>
      </c>
      <c r="D340" s="2" t="str">
        <f>'2 Diag Ordering list'!K305</f>
        <v>General Cargo</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106235</v>
      </c>
      <c r="B341" s="2" t="str">
        <f>'2 Diag Ordering list'!F306</f>
        <v>TTM</v>
      </c>
      <c r="C341" s="2">
        <f>'2 Diag Ordering list'!G306</f>
        <v>0</v>
      </c>
      <c r="D341" s="2" t="str">
        <f>'2 Diag Ordering list'!K306</f>
        <v>General Cargo</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106234</v>
      </c>
      <c r="B342" s="2" t="str">
        <f>'2 Diag Ordering list'!F307</f>
        <v>TTM</v>
      </c>
      <c r="C342" s="2">
        <f>'2 Diag Ordering list'!G307</f>
        <v>0</v>
      </c>
      <c r="D342" s="2" t="str">
        <f>'2 Diag Ordering list'!K307</f>
        <v>General Cargo</v>
      </c>
      <c r="E342" s="2">
        <f>'2 Diag Ordering list'!G307*'2 Diag Ordering list'!P307</f>
        <v>0</v>
      </c>
      <c r="F342" s="2">
        <f>'2 Diag Ordering list'!G307*'2 Diag Ordering list'!L307</f>
        <v>0</v>
      </c>
      <c r="G342" s="2">
        <f>'2 Diag Ordering list'!G307*'2 Diag Ordering list'!H307</f>
        <v>0</v>
      </c>
    </row>
    <row r="343" spans="1:7" x14ac:dyDescent="0.2">
      <c r="A343" s="2">
        <f>'2 Diag Ordering list'!A308</f>
        <v>106714</v>
      </c>
      <c r="B343" s="2" t="str">
        <f>'2 Diag Ordering list'!F308</f>
        <v>TTM</v>
      </c>
      <c r="C343" s="2">
        <f>'2 Diag Ordering list'!G308</f>
        <v>0</v>
      </c>
      <c r="D343" s="2" t="str">
        <f>'2 Diag Ordering list'!K308</f>
        <v>General Cargo</v>
      </c>
      <c r="E343" s="2">
        <f>'2 Diag Ordering list'!G308*'2 Diag Ordering list'!P308</f>
        <v>0</v>
      </c>
      <c r="F343" s="2">
        <f>'2 Diag Ordering list'!G308*'2 Diag Ordering list'!L308</f>
        <v>0</v>
      </c>
      <c r="G343" s="2">
        <f>'2 Diag Ordering list'!G308*'2 Diag Ordering list'!H308</f>
        <v>0</v>
      </c>
    </row>
    <row r="344" spans="1:7" x14ac:dyDescent="0.2">
      <c r="A344" s="2">
        <f>'2 Diag Ordering list'!A309</f>
        <v>106098</v>
      </c>
      <c r="B344" s="2" t="str">
        <f>'2 Diag Ordering list'!F309</f>
        <v>TTM</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106739</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106339</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106849</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106432</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f>'2 Diag Ordering list'!A314</f>
        <v>106496</v>
      </c>
      <c r="B349" s="2" t="str">
        <f>'2 Diag Ordering list'!F314</f>
        <v>TTM</v>
      </c>
      <c r="C349" s="2">
        <f>'2 Diag Ordering list'!G314</f>
        <v>0</v>
      </c>
      <c r="D349" s="2" t="str">
        <f>'2 Diag Ordering list'!K314</f>
        <v>General Cargo</v>
      </c>
      <c r="E349" s="2">
        <f>'2 Diag Ordering list'!G314*'2 Diag Ordering list'!P314</f>
        <v>0</v>
      </c>
      <c r="F349" s="2">
        <f>'2 Diag Ordering list'!G314*'2 Diag Ordering list'!L314</f>
        <v>0</v>
      </c>
      <c r="G349" s="2">
        <f>'2 Diag Ordering list'!G314*'2 Diag Ordering list'!H314</f>
        <v>0</v>
      </c>
    </row>
    <row r="350" spans="1:7" x14ac:dyDescent="0.2">
      <c r="A350" s="2" t="str">
        <f>'2 Diag Ordering list'!A315</f>
        <v>1.5.4 Liquid culture equipment</v>
      </c>
      <c r="B350" s="2">
        <f>'2 Diag Ordering list'!F315</f>
        <v>0</v>
      </c>
      <c r="C350" s="2">
        <f>'2 Diag Ordering list'!G315</f>
        <v>0</v>
      </c>
      <c r="D350" s="2">
        <f>'2 Diag Ordering list'!K315</f>
        <v>0</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106013</v>
      </c>
      <c r="B351" s="2" t="str">
        <f>'2 Diag Ordering list'!F316</f>
        <v>BD International</v>
      </c>
      <c r="C351" s="2">
        <f>'2 Diag Ordering list'!G316</f>
        <v>0</v>
      </c>
      <c r="D351" s="2" t="str">
        <f>'2 Diag Ordering list'!K316</f>
        <v>General Cargo Large</v>
      </c>
      <c r="E351" s="2">
        <f>'2 Diag Ordering list'!G316*'2 Diag Ordering list'!P316</f>
        <v>0</v>
      </c>
      <c r="F351" s="2">
        <f>'2 Diag Ordering list'!G316*'2 Diag Ordering list'!L316</f>
        <v>0</v>
      </c>
      <c r="G351" s="2">
        <f>'2 Diag Ordering list'!G316*'2 Diag Ordering list'!H316</f>
        <v>0</v>
      </c>
    </row>
    <row r="352" spans="1:7" x14ac:dyDescent="0.2">
      <c r="A352" s="2">
        <f>'2 Diag Ordering list'!A317</f>
        <v>106596</v>
      </c>
      <c r="B352" s="2" t="str">
        <f>'2 Diag Ordering list'!F317</f>
        <v>BD International</v>
      </c>
      <c r="C352" s="2">
        <f>'2 Diag Ordering list'!G317</f>
        <v>0</v>
      </c>
      <c r="D352" s="2" t="str">
        <f>'2 Diag Ordering list'!K317</f>
        <v>General Cargo</v>
      </c>
      <c r="E352" s="2">
        <f>'2 Diag Ordering list'!G317*'2 Diag Ordering list'!P317</f>
        <v>0</v>
      </c>
      <c r="F352" s="2">
        <f>'2 Diag Ordering list'!G317*'2 Diag Ordering list'!L317</f>
        <v>0</v>
      </c>
      <c r="G352" s="2">
        <f>'2 Diag Ordering list'!G317*'2 Diag Ordering list'!H317</f>
        <v>0</v>
      </c>
    </row>
    <row r="353" spans="1:7" x14ac:dyDescent="0.2">
      <c r="A353" s="2">
        <f>'2 Diag Ordering list'!A318</f>
        <v>106408</v>
      </c>
      <c r="B353" s="2" t="str">
        <f>'2 Diag Ordering list'!F318</f>
        <v>BD International</v>
      </c>
      <c r="C353" s="2">
        <f>'2 Diag Ordering list'!G318</f>
        <v>0</v>
      </c>
      <c r="D353" s="2" t="str">
        <f>'2 Diag Ordering list'!K318</f>
        <v>Service</v>
      </c>
      <c r="E353" s="2" t="e">
        <f>'2 Diag Ordering list'!G318*'2 Diag Ordering list'!P318</f>
        <v>#VALUE!</v>
      </c>
      <c r="F353" s="2" t="e">
        <f>'2 Diag Ordering list'!G318*'2 Diag Ordering list'!L318</f>
        <v>#VALUE!</v>
      </c>
      <c r="G353" s="2">
        <f>'2 Diag Ordering list'!G318*'2 Diag Ordering list'!H318</f>
        <v>0</v>
      </c>
    </row>
    <row r="354" spans="1:7" x14ac:dyDescent="0.2">
      <c r="A354" s="2">
        <f>'2 Diag Ordering list'!A319</f>
        <v>106016</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106451</v>
      </c>
      <c r="B355" s="2" t="str">
        <f>'2 Diag Ordering list'!F320</f>
        <v>TTM</v>
      </c>
      <c r="C355" s="2">
        <f>'2 Diag Ordering list'!G320</f>
        <v>0</v>
      </c>
      <c r="D355" s="2" t="str">
        <f>'2 Diag Ordering list'!K320</f>
        <v>General Cargo</v>
      </c>
      <c r="E355" s="2">
        <f>'2 Diag Ordering list'!G320*'2 Diag Ordering list'!P320</f>
        <v>0</v>
      </c>
      <c r="F355" s="2">
        <f>'2 Diag Ordering list'!G320*'2 Diag Ordering list'!L320</f>
        <v>0</v>
      </c>
      <c r="G355" s="2">
        <f>'2 Diag Ordering list'!G320*'2 Diag Ordering list'!H320</f>
        <v>0</v>
      </c>
    </row>
    <row r="356" spans="1:7" x14ac:dyDescent="0.2">
      <c r="A356" s="2">
        <f>'2 Diag Ordering list'!A321</f>
        <v>106475</v>
      </c>
      <c r="B356" s="2" t="str">
        <f>'2 Diag Ordering list'!F321</f>
        <v>TTM</v>
      </c>
      <c r="C356" s="2">
        <f>'2 Diag Ordering list'!G321</f>
        <v>0</v>
      </c>
      <c r="D356" s="2" t="str">
        <f>'2 Diag Ordering list'!K321</f>
        <v>General Cargo</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106085</v>
      </c>
      <c r="B357" s="2" t="str">
        <f>'2 Diag Ordering list'!F322</f>
        <v>TTM</v>
      </c>
      <c r="C357" s="2">
        <f>'2 Diag Ordering list'!G322</f>
        <v>0</v>
      </c>
      <c r="D357" s="2" t="str">
        <f>'2 Diag Ordering list'!K322</f>
        <v>General Cargo</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106115</v>
      </c>
      <c r="B358" s="2" t="str">
        <f>'2 Diag Ordering list'!F323</f>
        <v>TTM</v>
      </c>
      <c r="C358" s="2">
        <f>'2 Diag Ordering list'!G323</f>
        <v>0</v>
      </c>
      <c r="D358" s="2" t="str">
        <f>'2 Diag Ordering list'!K323</f>
        <v>General Cargo</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106180</v>
      </c>
      <c r="B359" s="2" t="str">
        <f>'2 Diag Ordering list'!F324</f>
        <v>TTM</v>
      </c>
      <c r="C359" s="2">
        <f>'2 Diag Ordering list'!G324</f>
        <v>0</v>
      </c>
      <c r="D359" s="2" t="str">
        <f>'2 Diag Ordering list'!K324</f>
        <v>General Cargo</v>
      </c>
      <c r="E359" s="2">
        <f>'2 Diag Ordering list'!G324*'2 Diag Ordering list'!P324</f>
        <v>0</v>
      </c>
      <c r="F359" s="2">
        <f>'2 Diag Ordering list'!G324*'2 Diag Ordering list'!L324</f>
        <v>0</v>
      </c>
      <c r="G359" s="2">
        <f>'2 Diag Ordering list'!G324*'2 Diag Ordering list'!H324</f>
        <v>0</v>
      </c>
    </row>
    <row r="360" spans="1:7" x14ac:dyDescent="0.2">
      <c r="A360" s="2" t="str">
        <f>'2 Diag Ordering list'!A325</f>
        <v>1.5.5 Liquid culture reagents</v>
      </c>
      <c r="B360" s="2">
        <f>'2 Diag Ordering list'!F325</f>
        <v>0</v>
      </c>
      <c r="C360" s="2">
        <f>'2 Diag Ordering list'!G325</f>
        <v>0</v>
      </c>
      <c r="D360" s="2">
        <f>'2 Diag Ordering list'!K325</f>
        <v>0</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106273</v>
      </c>
      <c r="B361" s="2" t="str">
        <f>'2 Diag Ordering list'!F326</f>
        <v>BD International</v>
      </c>
      <c r="C361" s="2">
        <f>'2 Diag Ordering list'!G326</f>
        <v>0</v>
      </c>
      <c r="D361" s="2" t="str">
        <f>'2 Diag Ordering list'!K326</f>
        <v>Cool cargo (+2-+8°C)</v>
      </c>
      <c r="E361" s="2">
        <f>'2 Diag Ordering list'!G326*'2 Diag Ordering list'!P326</f>
        <v>0</v>
      </c>
      <c r="F361" s="2">
        <f>'2 Diag Ordering list'!G326*'2 Diag Ordering list'!L326</f>
        <v>0</v>
      </c>
      <c r="G361" s="2">
        <f>'2 Diag Ordering list'!G326*'2 Diag Ordering list'!H326</f>
        <v>0</v>
      </c>
    </row>
    <row r="362" spans="1:7" x14ac:dyDescent="0.2">
      <c r="A362" s="2">
        <f>'2 Diag Ordering list'!A327</f>
        <v>106558</v>
      </c>
      <c r="B362" s="2" t="str">
        <f>'2 Diag Ordering list'!F327</f>
        <v>BD International</v>
      </c>
      <c r="C362" s="2">
        <f>'2 Diag Ordering list'!G327</f>
        <v>0</v>
      </c>
      <c r="D362" s="2" t="str">
        <f>'2 Diag Ordering list'!K327</f>
        <v>General Cargo</v>
      </c>
      <c r="E362" s="2">
        <f>'2 Diag Ordering list'!G327*'2 Diag Ordering list'!P327</f>
        <v>0</v>
      </c>
      <c r="F362" s="2">
        <f>'2 Diag Ordering list'!G327*'2 Diag Ordering list'!L327</f>
        <v>0</v>
      </c>
      <c r="G362" s="2">
        <f>'2 Diag Ordering list'!G327*'2 Diag Ordering list'!H327</f>
        <v>0</v>
      </c>
    </row>
    <row r="363" spans="1:7" x14ac:dyDescent="0.2">
      <c r="A363" s="2" t="str">
        <f>'2 Diag Ordering list'!A328</f>
        <v>1.5.6 Liquid culture consumables</v>
      </c>
      <c r="B363" s="2">
        <f>'2 Diag Ordering list'!F328</f>
        <v>0</v>
      </c>
      <c r="C363" s="2">
        <f>'2 Diag Ordering list'!G328</f>
        <v>0</v>
      </c>
      <c r="D363" s="2">
        <f>'2 Diag Ordering list'!K328</f>
        <v>0</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106272</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f>'2 Diag Ordering list'!A330</f>
        <v>106918</v>
      </c>
      <c r="B365" s="2" t="str">
        <f>'2 Diag Ordering list'!F330</f>
        <v>BD International</v>
      </c>
      <c r="C365" s="2">
        <f>'2 Diag Ordering list'!G330</f>
        <v>0</v>
      </c>
      <c r="D365" s="2" t="str">
        <f>'2 Diag Ordering list'!K330</f>
        <v>General Cargo</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106026</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106027</v>
      </c>
      <c r="B367" s="2" t="str">
        <f>'2 Diag Ordering list'!F332</f>
        <v>BD International</v>
      </c>
      <c r="C367" s="2">
        <f>'2 Diag Ordering list'!G332</f>
        <v>0</v>
      </c>
      <c r="D367" s="2" t="str">
        <f>'2 Diag Ordering list'!K332</f>
        <v>Cool cargo (+2-+8°C)</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106028</v>
      </c>
      <c r="B368" s="2" t="str">
        <f>'2 Diag Ordering list'!F333</f>
        <v>BD International</v>
      </c>
      <c r="C368" s="2">
        <f>'2 Diag Ordering list'!G333</f>
        <v>0</v>
      </c>
      <c r="D368" s="2" t="str">
        <f>'2 Diag Ordering list'!K333</f>
        <v>Cool cargo (+2-+8°C)</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106623</v>
      </c>
      <c r="B369" s="2" t="str">
        <f>'2 Diag Ordering list'!F334</f>
        <v>BD International</v>
      </c>
      <c r="C369" s="2">
        <f>'2 Diag Ordering list'!G334</f>
        <v>0</v>
      </c>
      <c r="D369" s="2" t="str">
        <f>'2 Diag Ordering list'!K334</f>
        <v>Cool cargo (+2-+8°C)</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106582</v>
      </c>
      <c r="B370" s="2" t="str">
        <f>'2 Diag Ordering list'!F335</f>
        <v>BD International</v>
      </c>
      <c r="C370" s="2">
        <f>'2 Diag Ordering list'!G335</f>
        <v>0</v>
      </c>
      <c r="D370" s="2" t="str">
        <f>'2 Diag Ordering list'!K335</f>
        <v>Cool cargo (+2-+8°C)</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106033</v>
      </c>
      <c r="B371" s="2" t="str">
        <f>'2 Diag Ordering list'!F336</f>
        <v>BD International</v>
      </c>
      <c r="C371" s="2">
        <f>'2 Diag Ordering list'!G336</f>
        <v>0</v>
      </c>
      <c r="D371" s="2" t="str">
        <f>'2 Diag Ordering list'!K336</f>
        <v>Cool cargo (+2-+8°C)</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106036</v>
      </c>
      <c r="B372" s="2" t="str">
        <f>'2 Diag Ordering list'!F337</f>
        <v>BD International</v>
      </c>
      <c r="C372" s="2">
        <f>'2 Diag Ordering list'!G337</f>
        <v>0</v>
      </c>
      <c r="D372" s="2" t="str">
        <f>'2 Diag Ordering list'!K337</f>
        <v>General Cargo</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106037</v>
      </c>
      <c r="B373" s="2" t="str">
        <f>'2 Diag Ordering list'!F338</f>
        <v>BD International</v>
      </c>
      <c r="C373" s="2">
        <f>'2 Diag Ordering list'!G338</f>
        <v>0</v>
      </c>
      <c r="D373" s="2" t="str">
        <f>'2 Diag Ordering list'!K338</f>
        <v>Dangerous cargo
UN 1824, Class 8, PG III</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106021</v>
      </c>
      <c r="B374" s="2" t="str">
        <f>'2 Diag Ordering list'!F339</f>
        <v>BD International</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106020</v>
      </c>
      <c r="B375" s="2" t="str">
        <f>'2 Diag Ordering list'!F340</f>
        <v>BD International</v>
      </c>
      <c r="C375" s="2">
        <f>'2 Diag Ordering list'!G340</f>
        <v>0</v>
      </c>
      <c r="D375" s="2" t="str">
        <f>'2 Diag Ordering list'!K340</f>
        <v>General Cargo</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106019</v>
      </c>
      <c r="B376" s="2" t="str">
        <f>'2 Diag Ordering list'!F341</f>
        <v>BD International</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106018</v>
      </c>
      <c r="B377" s="2" t="str">
        <f>'2 Diag Ordering list'!F342</f>
        <v>BD International</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106022</v>
      </c>
      <c r="B378" s="2" t="str">
        <f>'2 Diag Ordering list'!F343</f>
        <v>BD International</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106616</v>
      </c>
      <c r="B379" s="2" t="str">
        <f>'2 Diag Ordering list'!F344</f>
        <v>BD International</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106617</v>
      </c>
      <c r="B380" s="2" t="str">
        <f>'2 Diag Ordering list'!F345</f>
        <v>BD International</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106618</v>
      </c>
      <c r="B381" s="2" t="str">
        <f>'2 Diag Ordering list'!F346</f>
        <v>BD International</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106473</v>
      </c>
      <c r="B382" s="2" t="str">
        <f>'2 Diag Ordering list'!F347</f>
        <v>BD International</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f>'2 Diag Ordering list'!A348</f>
        <v>106474</v>
      </c>
      <c r="B383" s="2" t="str">
        <f>'2 Diag Ordering list'!F348</f>
        <v>BD International</v>
      </c>
      <c r="C383" s="2">
        <f>'2 Diag Ordering list'!G348</f>
        <v>0</v>
      </c>
      <c r="D383" s="2" t="str">
        <f>'2 Diag Ordering list'!K348</f>
        <v>General Cargo</v>
      </c>
      <c r="E383" s="2">
        <f>'2 Diag Ordering list'!G348*'2 Diag Ordering list'!P348</f>
        <v>0</v>
      </c>
      <c r="F383" s="2">
        <f>'2 Diag Ordering list'!G348*'2 Diag Ordering list'!L348</f>
        <v>0</v>
      </c>
      <c r="G383" s="2">
        <f>'2 Diag Ordering list'!G348*'2 Diag Ordering list'!H348</f>
        <v>0</v>
      </c>
    </row>
    <row r="384" spans="1:7" x14ac:dyDescent="0.2">
      <c r="A384" s="2">
        <f>'2 Diag Ordering list'!A349</f>
        <v>106452</v>
      </c>
      <c r="B384" s="2" t="str">
        <f>'2 Diag Ordering list'!F349</f>
        <v>BD International</v>
      </c>
      <c r="C384" s="2">
        <f>'2 Diag Ordering list'!G349</f>
        <v>0</v>
      </c>
      <c r="D384" s="2" t="str">
        <f>'2 Diag Ordering list'!K349</f>
        <v>General Cargo</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106468</v>
      </c>
      <c r="B385" s="2" t="str">
        <f>'2 Diag Ordering list'!F350</f>
        <v>TTM</v>
      </c>
      <c r="C385" s="2">
        <f>'2 Diag Ordering list'!G350</f>
        <v>0</v>
      </c>
      <c r="D385" s="2" t="str">
        <f>'2 Diag Ordering list'!K350</f>
        <v>General Cargo</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106181</v>
      </c>
      <c r="B386" s="2" t="str">
        <f>'2 Diag Ordering list'!F351</f>
        <v>TTM</v>
      </c>
      <c r="C386" s="2">
        <f>'2 Diag Ordering list'!G351</f>
        <v>0</v>
      </c>
      <c r="D386" s="2" t="str">
        <f>'2 Diag Ordering list'!K351</f>
        <v>General Cargo</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106209</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f>'2 Diag Ordering list'!A353</f>
        <v>106550</v>
      </c>
      <c r="B388" s="2" t="str">
        <f>'2 Diag Ordering list'!F353</f>
        <v>TTM</v>
      </c>
      <c r="C388" s="2">
        <f>'2 Diag Ordering list'!G353</f>
        <v>0</v>
      </c>
      <c r="D388" s="2" t="str">
        <f>'2 Diag Ordering list'!K353</f>
        <v>General Cargo</v>
      </c>
      <c r="E388" s="2">
        <f>'2 Diag Ordering list'!G353*'2 Diag Ordering list'!P353</f>
        <v>0</v>
      </c>
      <c r="F388" s="2">
        <f>'2 Diag Ordering list'!G353*'2 Diag Ordering list'!L353</f>
        <v>0</v>
      </c>
      <c r="G388" s="2">
        <f>'2 Diag Ordering list'!G353*'2 Diag Ordering list'!H353</f>
        <v>0</v>
      </c>
    </row>
    <row r="389" spans="1:7" x14ac:dyDescent="0.2">
      <c r="A389" s="2">
        <f>'2 Diag Ordering list'!A354</f>
        <v>106241</v>
      </c>
      <c r="B389" s="2" t="str">
        <f>'2 Diag Ordering list'!F354</f>
        <v>TTM</v>
      </c>
      <c r="C389" s="2">
        <f>'2 Diag Ordering list'!G354</f>
        <v>0</v>
      </c>
      <c r="D389" s="2" t="str">
        <f>'2 Diag Ordering list'!K354</f>
        <v>General Cargo</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106434</v>
      </c>
      <c r="B390" s="2" t="str">
        <f>'2 Diag Ordering list'!F355</f>
        <v>TTM</v>
      </c>
      <c r="C390" s="2">
        <f>'2 Diag Ordering list'!G355</f>
        <v>0</v>
      </c>
      <c r="D390" s="2" t="str">
        <f>'2 Diag Ordering list'!K355</f>
        <v>General Cargo</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106715</v>
      </c>
      <c r="B391" s="2" t="str">
        <f>'2 Diag Ordering list'!F356</f>
        <v>TTM</v>
      </c>
      <c r="C391" s="2">
        <f>'2 Diag Ordering list'!G356</f>
        <v>0</v>
      </c>
      <c r="D391" s="2" t="str">
        <f>'2 Diag Ordering list'!K356</f>
        <v>General Cargo</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106822</v>
      </c>
      <c r="B392" s="2" t="str">
        <f>'2 Diag Ordering list'!F357</f>
        <v>TTM</v>
      </c>
      <c r="C392" s="2">
        <f>'2 Diag Ordering list'!G357</f>
        <v>0</v>
      </c>
      <c r="D392" s="2" t="str">
        <f>'2 Diag Ordering list'!K357</f>
        <v>General Cargo</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106823</v>
      </c>
      <c r="B393" s="2" t="str">
        <f>'2 Diag Ordering list'!F358</f>
        <v>TTM</v>
      </c>
      <c r="C393" s="2">
        <f>'2 Diag Ordering list'!G358</f>
        <v>0</v>
      </c>
      <c r="D393" s="2" t="str">
        <f>'2 Diag Ordering list'!K358</f>
        <v>General Cargo</v>
      </c>
      <c r="E393" s="2">
        <f>'2 Diag Ordering list'!G358*'2 Diag Ordering list'!P358</f>
        <v>0</v>
      </c>
      <c r="F393" s="2">
        <f>'2 Diag Ordering list'!G358*'2 Diag Ordering list'!L358</f>
        <v>0</v>
      </c>
      <c r="G393" s="2">
        <f>'2 Diag Ordering list'!G358*'2 Diag Ordering list'!H358</f>
        <v>0</v>
      </c>
    </row>
    <row r="394" spans="1:7" x14ac:dyDescent="0.2">
      <c r="A394" s="2" t="str">
        <f>'2 Diag Ordering list'!A359</f>
        <v>1.5.7 Solid and liquid culture DST: FLD pure substances</v>
      </c>
      <c r="B394" s="2">
        <f>'2 Diag Ordering list'!F359</f>
        <v>0</v>
      </c>
      <c r="C394" s="2">
        <f>'2 Diag Ordering list'!G359</f>
        <v>0</v>
      </c>
      <c r="D394" s="2">
        <f>'2 Diag Ordering list'!K359</f>
        <v>0</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106308</v>
      </c>
      <c r="B395" s="2" t="str">
        <f>'2 Diag Ordering list'!F360</f>
        <v>TTM</v>
      </c>
      <c r="C395" s="2">
        <f>'2 Diag Ordering list'!G360</f>
        <v>0</v>
      </c>
      <c r="D395" s="2" t="str">
        <f>'2 Diag Ordering list'!K360</f>
        <v>General Cargo</v>
      </c>
      <c r="E395" s="2">
        <f>'2 Diag Ordering list'!G360*'2 Diag Ordering list'!P360</f>
        <v>0</v>
      </c>
      <c r="F395" s="2">
        <f>'2 Diag Ordering list'!G360*'2 Diag Ordering list'!L360</f>
        <v>0</v>
      </c>
      <c r="G395" s="2">
        <f>'2 Diag Ordering list'!G360*'2 Diag Ordering list'!H360</f>
        <v>0</v>
      </c>
    </row>
    <row r="396" spans="1:7" x14ac:dyDescent="0.2">
      <c r="A396" s="2">
        <f>'2 Diag Ordering list'!A361</f>
        <v>106309</v>
      </c>
      <c r="B396" s="2" t="str">
        <f>'2 Diag Ordering list'!F361</f>
        <v>TTM</v>
      </c>
      <c r="C396" s="2">
        <f>'2 Diag Ordering list'!G361</f>
        <v>0</v>
      </c>
      <c r="D396" s="2" t="str">
        <f>'2 Diag Ordering list'!K361</f>
        <v>Cool cargo (+2-+8°C)</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106310</v>
      </c>
      <c r="B397" s="2" t="str">
        <f>'2 Diag Ordering list'!F362</f>
        <v>TTM</v>
      </c>
      <c r="C397" s="2">
        <f>'2 Diag Ordering list'!G362</f>
        <v>0</v>
      </c>
      <c r="D397" s="2" t="str">
        <f>'2 Diag Ordering list'!K362</f>
        <v>General Cargo</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106307</v>
      </c>
      <c r="B398" s="2" t="str">
        <f>'2 Diag Ordering list'!F363</f>
        <v>TTM</v>
      </c>
      <c r="C398" s="2">
        <f>'2 Diag Ordering list'!G363</f>
        <v>0</v>
      </c>
      <c r="D398" s="2" t="str">
        <f>'2 Diag Ordering list'!K363</f>
        <v>General Cargo</v>
      </c>
      <c r="E398" s="2">
        <f>'2 Diag Ordering list'!G363*'2 Diag Ordering list'!P363</f>
        <v>0</v>
      </c>
      <c r="F398" s="2">
        <f>'2 Diag Ordering list'!G363*'2 Diag Ordering list'!L363</f>
        <v>0</v>
      </c>
      <c r="G398" s="2">
        <f>'2 Diag Ordering list'!G363*'2 Diag Ordering list'!H363</f>
        <v>0</v>
      </c>
    </row>
    <row r="399" spans="1:7" x14ac:dyDescent="0.2">
      <c r="A399" s="2" t="str">
        <f>'2 Diag Ordering list'!A364</f>
        <v>1.5.8 Solid and liquid culture DST: SLD pure substances</v>
      </c>
      <c r="B399" s="2">
        <f>'2 Diag Ordering list'!F364</f>
        <v>0</v>
      </c>
      <c r="C399" s="2">
        <f>'2 Diag Ordering list'!G364</f>
        <v>0</v>
      </c>
      <c r="D399" s="2">
        <f>'2 Diag Ordering list'!K364</f>
        <v>0</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106584</v>
      </c>
      <c r="B400" s="2" t="str">
        <f>'2 Diag Ordering list'!F365</f>
        <v>BD International</v>
      </c>
      <c r="C400" s="2">
        <f>'2 Diag Ordering list'!G365</f>
        <v>0</v>
      </c>
      <c r="D400" s="2" t="str">
        <f>'2 Diag Ordering list'!K365</f>
        <v>Cool cargo (+2-+8°C)</v>
      </c>
      <c r="E400" s="2">
        <f>'2 Diag Ordering list'!G365*'2 Diag Ordering list'!P365</f>
        <v>0</v>
      </c>
      <c r="F400" s="2">
        <f>'2 Diag Ordering list'!G365*'2 Diag Ordering list'!L365</f>
        <v>0</v>
      </c>
      <c r="G400" s="2">
        <f>'2 Diag Ordering list'!G365*'2 Diag Ordering list'!H365</f>
        <v>0</v>
      </c>
    </row>
    <row r="401" spans="1:7" x14ac:dyDescent="0.2">
      <c r="A401" s="2">
        <f>'2 Diag Ordering list'!A366</f>
        <v>106586</v>
      </c>
      <c r="B401" s="2" t="str">
        <f>'2 Diag Ordering list'!F366</f>
        <v>BD International</v>
      </c>
      <c r="C401" s="2">
        <f>'2 Diag Ordering list'!G366</f>
        <v>0</v>
      </c>
      <c r="D401" s="2" t="str">
        <f>'2 Diag Ordering list'!K366</f>
        <v>Cool cargo (+2-+8°C)</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106587</v>
      </c>
      <c r="B402" s="2" t="str">
        <f>'2 Diag Ordering list'!F367</f>
        <v>BD International</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106588</v>
      </c>
      <c r="B403" s="2" t="str">
        <f>'2 Diag Ordering list'!F368</f>
        <v>BD International</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106975</v>
      </c>
      <c r="B404" s="2" t="str">
        <f>'2 Diag Ordering list'!F369</f>
        <v>BD International</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f>'2 Diag Ordering list'!A370</f>
        <v>106976</v>
      </c>
      <c r="B405" s="2" t="str">
        <f>'2 Diag Ordering list'!F370</f>
        <v>BD International</v>
      </c>
      <c r="C405" s="2">
        <f>'2 Diag Ordering list'!G370</f>
        <v>0</v>
      </c>
      <c r="D405" s="2" t="str">
        <f>'2 Diag Ordering list'!K370</f>
        <v>Cool cargo (+2-+8°C)</v>
      </c>
      <c r="E405" s="2">
        <f>'2 Diag Ordering list'!G370*'2 Diag Ordering list'!P370</f>
        <v>0</v>
      </c>
      <c r="F405" s="2">
        <f>'2 Diag Ordering list'!G370*'2 Diag Ordering list'!L370</f>
        <v>0</v>
      </c>
      <c r="G405" s="2">
        <f>'2 Diag Ordering list'!G370*'2 Diag Ordering list'!H370</f>
        <v>0</v>
      </c>
    </row>
    <row r="406" spans="1:7" x14ac:dyDescent="0.2">
      <c r="A406" s="2">
        <f>'2 Diag Ordering list'!A371</f>
        <v>106977</v>
      </c>
      <c r="B406" s="2" t="str">
        <f>'2 Diag Ordering list'!F371</f>
        <v>BD International</v>
      </c>
      <c r="C406" s="2">
        <f>'2 Diag Ordering list'!G371</f>
        <v>0</v>
      </c>
      <c r="D406" s="2" t="str">
        <f>'2 Diag Ordering list'!K371</f>
        <v>General Cargo</v>
      </c>
      <c r="E406" s="2">
        <f>'2 Diag Ordering list'!G371*'2 Diag Ordering list'!P371</f>
        <v>0</v>
      </c>
      <c r="F406" s="2">
        <f>'2 Diag Ordering list'!G371*'2 Diag Ordering list'!L371</f>
        <v>0</v>
      </c>
      <c r="G406" s="2">
        <f>'2 Diag Ordering list'!G371*'2 Diag Ordering list'!H371</f>
        <v>0</v>
      </c>
    </row>
    <row r="407" spans="1:7" x14ac:dyDescent="0.2">
      <c r="A407" s="2">
        <f>'2 Diag Ordering list'!A372</f>
        <v>106560</v>
      </c>
      <c r="B407" s="2" t="str">
        <f>'2 Diag Ordering list'!F372</f>
        <v>TTM</v>
      </c>
      <c r="C407" s="2">
        <f>'2 Diag Ordering list'!G372</f>
        <v>0</v>
      </c>
      <c r="D407" s="2" t="str">
        <f>'2 Diag Ordering list'!K372</f>
        <v>General Cargo</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106653</v>
      </c>
      <c r="B408" s="2" t="str">
        <f>'2 Diag Ordering list'!F373</f>
        <v>TTM</v>
      </c>
      <c r="C408" s="2">
        <f>'2 Diag Ordering list'!G373</f>
        <v>0</v>
      </c>
      <c r="D408" s="2" t="str">
        <f>'2 Diag Ordering list'!K373</f>
        <v>Cool cargo (+2-+8°C)</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106654</v>
      </c>
      <c r="B409" s="2" t="str">
        <f>'2 Diag Ordering list'!F374</f>
        <v>TTM</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f>'2 Diag Ordering list'!A375</f>
        <v>106318</v>
      </c>
      <c r="B410" s="2" t="str">
        <f>'2 Diag Ordering list'!F375</f>
        <v>TTM</v>
      </c>
      <c r="C410" s="2">
        <f>'2 Diag Ordering list'!G375</f>
        <v>0</v>
      </c>
      <c r="D410" s="2" t="str">
        <f>'2 Diag Ordering list'!K375</f>
        <v>Cool cargo (+2-+8°C)</v>
      </c>
      <c r="E410" s="2">
        <f>'2 Diag Ordering list'!G375*'2 Diag Ordering list'!P375</f>
        <v>0</v>
      </c>
      <c r="F410" s="2">
        <f>'2 Diag Ordering list'!G375*'2 Diag Ordering list'!L375</f>
        <v>0</v>
      </c>
      <c r="G410" s="2">
        <f>'2 Diag Ordering list'!G375*'2 Diag Ordering list'!H375</f>
        <v>0</v>
      </c>
    </row>
    <row r="411" spans="1:7" x14ac:dyDescent="0.2">
      <c r="A411" s="2">
        <f>'2 Diag Ordering list'!A376</f>
        <v>106313</v>
      </c>
      <c r="B411" s="2" t="str">
        <f>'2 Diag Ordering list'!F376</f>
        <v>TTM</v>
      </c>
      <c r="C411" s="2">
        <f>'2 Diag Ordering list'!G376</f>
        <v>0</v>
      </c>
      <c r="D411" s="2" t="str">
        <f>'2 Diag Ordering list'!K376</f>
        <v>Cool cargo (+2-+8°C)</v>
      </c>
      <c r="E411" s="2">
        <f>'2 Diag Ordering list'!G376*'2 Diag Ordering list'!P376</f>
        <v>0</v>
      </c>
      <c r="F411" s="2">
        <f>'2 Diag Ordering list'!G376*'2 Diag Ordering list'!L376</f>
        <v>0</v>
      </c>
      <c r="G411" s="2">
        <f>'2 Diag Ordering list'!G376*'2 Diag Ordering list'!H376</f>
        <v>0</v>
      </c>
    </row>
    <row r="412" spans="1:7" x14ac:dyDescent="0.2">
      <c r="A412" s="2">
        <f>'2 Diag Ordering list'!A377</f>
        <v>106316</v>
      </c>
      <c r="B412" s="2" t="str">
        <f>'2 Diag Ordering list'!F377</f>
        <v>TTM</v>
      </c>
      <c r="C412" s="2">
        <f>'2 Diag Ordering list'!G377</f>
        <v>0</v>
      </c>
      <c r="D412" s="2" t="str">
        <f>'2 Diag Ordering list'!K377</f>
        <v>Cool cargo (+2-+8°C)</v>
      </c>
      <c r="E412" s="2">
        <f>'2 Diag Ordering list'!G377*'2 Diag Ordering list'!P377</f>
        <v>0</v>
      </c>
      <c r="F412" s="2">
        <f>'2 Diag Ordering list'!G377*'2 Diag Ordering list'!L377</f>
        <v>0</v>
      </c>
      <c r="G412" s="2">
        <f>'2 Diag Ordering list'!G377*'2 Diag Ordering list'!H377</f>
        <v>0</v>
      </c>
    </row>
    <row r="413" spans="1:7" x14ac:dyDescent="0.2">
      <c r="A413" s="2">
        <f>'2 Diag Ordering list'!A378</f>
        <v>106315</v>
      </c>
      <c r="B413" s="2" t="str">
        <f>'2 Diag Ordering list'!F378</f>
        <v>TTM</v>
      </c>
      <c r="C413" s="2">
        <f>'2 Diag Ordering list'!G378</f>
        <v>0</v>
      </c>
      <c r="D413" s="2" t="str">
        <f>'2 Diag Ordering list'!K378</f>
        <v>Cool cargo (+2-+8°C)</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106317</v>
      </c>
      <c r="B414" s="2" t="str">
        <f>'2 Diag Ordering list'!F379</f>
        <v>TTM</v>
      </c>
      <c r="C414" s="2">
        <f>'2 Diag Ordering list'!G379</f>
        <v>0</v>
      </c>
      <c r="D414" s="2" t="str">
        <f>'2 Diag Ordering list'!K379</f>
        <v>Cool cargo (+2-+8°C)</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106319</v>
      </c>
      <c r="B415" s="2" t="str">
        <f>'2 Diag Ordering list'!F380</f>
        <v>TTM</v>
      </c>
      <c r="C415" s="2">
        <f>'2 Diag Ordering list'!G380</f>
        <v>0</v>
      </c>
      <c r="D415" s="2" t="str">
        <f>'2 Diag Ordering list'!K380</f>
        <v>Cool cargo (+2-+8°C)</v>
      </c>
      <c r="E415" s="2">
        <f>'2 Diag Ordering list'!G380*'2 Diag Ordering list'!P380</f>
        <v>0</v>
      </c>
      <c r="F415" s="2">
        <f>'2 Diag Ordering list'!G380*'2 Diag Ordering list'!L380</f>
        <v>0</v>
      </c>
      <c r="G415" s="2">
        <f>'2 Diag Ordering list'!G380*'2 Diag Ordering list'!H380</f>
        <v>0</v>
      </c>
    </row>
    <row r="416" spans="1:7" x14ac:dyDescent="0.2">
      <c r="A416" s="2" t="str">
        <f>'2 Diag Ordering list'!A381</f>
        <v>1.6 MTB IDENTIFICATION</v>
      </c>
      <c r="B416" s="2">
        <f>'2 Diag Ordering list'!F381</f>
        <v>0</v>
      </c>
      <c r="C416" s="2">
        <f>'2 Diag Ordering list'!G381</f>
        <v>0</v>
      </c>
      <c r="D416" s="2">
        <f>'2 Diag Ordering list'!K381</f>
        <v>0</v>
      </c>
      <c r="E416" s="2">
        <f>'2 Diag Ordering list'!G381*'2 Diag Ordering list'!P381</f>
        <v>0</v>
      </c>
      <c r="F416" s="2">
        <f>'2 Diag Ordering list'!G381*'2 Diag Ordering list'!L381</f>
        <v>0</v>
      </c>
      <c r="G416" s="2">
        <f>'2 Diag Ordering list'!G381*'2 Diag Ordering list'!H381</f>
        <v>0</v>
      </c>
    </row>
    <row r="417" spans="1:7" x14ac:dyDescent="0.2">
      <c r="A417" s="2" t="str">
        <f>'2 Diag Ordering list'!A382</f>
        <v>1.6.1 MTB Identification Rapid test</v>
      </c>
      <c r="B417" s="2">
        <f>'2 Diag Ordering list'!F382</f>
        <v>0</v>
      </c>
      <c r="C417" s="2">
        <f>'2 Diag Ordering list'!G382</f>
        <v>0</v>
      </c>
      <c r="D417" s="2">
        <f>'2 Diag Ordering list'!K382</f>
        <v>0</v>
      </c>
      <c r="E417" s="2">
        <f>'2 Diag Ordering list'!G382*'2 Diag Ordering list'!P382</f>
        <v>0</v>
      </c>
      <c r="F417" s="2">
        <f>'2 Diag Ordering list'!G382*'2 Diag Ordering list'!L382</f>
        <v>0</v>
      </c>
      <c r="G417" s="2">
        <f>'2 Diag Ordering list'!G382*'2 Diag Ordering list'!H382</f>
        <v>0</v>
      </c>
    </row>
    <row r="418" spans="1:7" x14ac:dyDescent="0.2">
      <c r="A418" s="2">
        <f>'2 Diag Ordering list'!A383</f>
        <v>106611</v>
      </c>
      <c r="B418" s="2" t="str">
        <f>'2 Diag Ordering list'!F383</f>
        <v>TAUNS Laboratories</v>
      </c>
      <c r="C418" s="2">
        <f>'2 Diag Ordering list'!G383</f>
        <v>0</v>
      </c>
      <c r="D418" s="2" t="str">
        <f>'2 Diag Ordering list'!K383</f>
        <v>General Cargo</v>
      </c>
      <c r="E418" s="2">
        <f>'2 Diag Ordering list'!G383*'2 Diag Ordering list'!P383</f>
        <v>0</v>
      </c>
      <c r="F418" s="2">
        <f>'2 Diag Ordering list'!G383*'2 Diag Ordering list'!L383</f>
        <v>0</v>
      </c>
      <c r="G418" s="2">
        <f>'2 Diag Ordering list'!G383*'2 Diag Ordering list'!H383</f>
        <v>0</v>
      </c>
    </row>
    <row r="419" spans="1:7" x14ac:dyDescent="0.2">
      <c r="A419" s="2">
        <f>'2 Diag Ordering list'!A384</f>
        <v>106953</v>
      </c>
      <c r="B419" s="2" t="str">
        <f>'2 Diag Ordering list'!F384</f>
        <v>TAUNS Laboratories</v>
      </c>
      <c r="C419" s="2">
        <f>'2 Diag Ordering list'!G384</f>
        <v>0</v>
      </c>
      <c r="D419" s="2" t="str">
        <f>'2 Diag Ordering list'!K384</f>
        <v>General Cargo</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106612</v>
      </c>
      <c r="B420" s="2" t="str">
        <f>'2 Diag Ordering list'!F385</f>
        <v>TAUNS Laboratories</v>
      </c>
      <c r="C420" s="2">
        <f>'2 Diag Ordering list'!G385</f>
        <v>0</v>
      </c>
      <c r="D420" s="2" t="str">
        <f>'2 Diag Ordering list'!K385</f>
        <v>General Cargo</v>
      </c>
      <c r="E420" s="2">
        <f>'2 Diag Ordering list'!G385*'2 Diag Ordering list'!P385</f>
        <v>0</v>
      </c>
      <c r="F420" s="2">
        <f>'2 Diag Ordering list'!G385*'2 Diag Ordering list'!L385</f>
        <v>0</v>
      </c>
      <c r="G420" s="2">
        <f>'2 Diag Ordering list'!G385*'2 Diag Ordering list'!H385</f>
        <v>0</v>
      </c>
    </row>
    <row r="421" spans="1:7" x14ac:dyDescent="0.2">
      <c r="A421" s="2" t="str">
        <f>'2 Diag Ordering list'!A386</f>
        <v xml:space="preserve">2. DETECTION OF LATENT TB </v>
      </c>
      <c r="B421" s="2">
        <f>'2 Diag Ordering list'!F386</f>
        <v>0</v>
      </c>
      <c r="C421" s="2">
        <f>'2 Diag Ordering list'!G386</f>
        <v>0</v>
      </c>
      <c r="D421" s="2">
        <f>'2 Diag Ordering list'!K386</f>
        <v>0</v>
      </c>
      <c r="E421" s="2">
        <f>'2 Diag Ordering list'!G386*'2 Diag Ordering list'!P386</f>
        <v>0</v>
      </c>
      <c r="F421" s="2">
        <f>'2 Diag Ordering list'!G386*'2 Diag Ordering list'!L386</f>
        <v>0</v>
      </c>
      <c r="G421" s="2">
        <f>'2 Diag Ordering list'!G386*'2 Diag Ordering list'!H386</f>
        <v>0</v>
      </c>
    </row>
    <row r="422" spans="1:7" x14ac:dyDescent="0.2">
      <c r="A422" s="2" t="str">
        <f>'2 Diag Ordering list'!A387</f>
        <v>2.1 IGRA</v>
      </c>
      <c r="B422" s="2">
        <f>'2 Diag Ordering list'!F387</f>
        <v>0</v>
      </c>
      <c r="C422" s="2">
        <f>'2 Diag Ordering list'!G387</f>
        <v>0</v>
      </c>
      <c r="D422" s="2">
        <f>'2 Diag Ordering list'!K387</f>
        <v>0</v>
      </c>
      <c r="E422" s="2">
        <f>'2 Diag Ordering list'!G387*'2 Diag Ordering list'!P387</f>
        <v>0</v>
      </c>
      <c r="F422" s="2">
        <f>'2 Diag Ordering list'!G387*'2 Diag Ordering list'!L387</f>
        <v>0</v>
      </c>
      <c r="G422" s="2">
        <f>'2 Diag Ordering list'!G387*'2 Diag Ordering list'!H387</f>
        <v>0</v>
      </c>
    </row>
    <row r="423" spans="1:7" x14ac:dyDescent="0.2">
      <c r="A423" s="2" t="str">
        <f>'2 Diag Ordering list'!A388</f>
        <v>2.1.2 IGRA Testing</v>
      </c>
      <c r="B423" s="2">
        <f>'2 Diag Ordering list'!F388</f>
        <v>0</v>
      </c>
      <c r="C423" s="2">
        <f>'2 Diag Ordering list'!G388</f>
        <v>0</v>
      </c>
      <c r="D423" s="2">
        <f>'2 Diag Ordering list'!K388</f>
        <v>0</v>
      </c>
      <c r="E423" s="2">
        <f>'2 Diag Ordering list'!G388*'2 Diag Ordering list'!P388</f>
        <v>0</v>
      </c>
      <c r="F423" s="2">
        <f>'2 Diag Ordering list'!G388*'2 Diag Ordering list'!L388</f>
        <v>0</v>
      </c>
      <c r="G423" s="2">
        <f>'2 Diag Ordering list'!G388*'2 Diag Ordering list'!H388</f>
        <v>0</v>
      </c>
    </row>
    <row r="424" spans="1:7" x14ac:dyDescent="0.2">
      <c r="A424" s="2">
        <f>'2 Diag Ordering list'!A389</f>
        <v>106671</v>
      </c>
      <c r="B424" s="2" t="str">
        <f>'2 Diag Ordering list'!F389</f>
        <v>QIAGEN GmbH</v>
      </c>
      <c r="C424" s="2">
        <f>'2 Diag Ordering list'!G389</f>
        <v>0</v>
      </c>
      <c r="D424" s="2" t="str">
        <f>'2 Diag Ordering list'!K389</f>
        <v>Dangerous and Cool cargo (+2 -+8°C)
UN 3264 Class: 8, Packing group: III - Corrosive liquid, acidic, inorganic, n.o.s. (sulfuric acid)</v>
      </c>
      <c r="E424" s="2">
        <f>'2 Diag Ordering list'!G389*'2 Diag Ordering list'!P389</f>
        <v>0</v>
      </c>
      <c r="F424" s="2">
        <f>'2 Diag Ordering list'!G389*'2 Diag Ordering list'!L389</f>
        <v>0</v>
      </c>
      <c r="G424" s="2">
        <f>'2 Diag Ordering list'!G389*'2 Diag Ordering list'!H389</f>
        <v>0</v>
      </c>
    </row>
    <row r="425" spans="1:7" x14ac:dyDescent="0.2">
      <c r="A425" s="2">
        <f>'2 Diag Ordering list'!A390</f>
        <v>106672</v>
      </c>
      <c r="B425" s="2" t="str">
        <f>'2 Diag Ordering list'!F390</f>
        <v>QIAGEN GmbH</v>
      </c>
      <c r="C425" s="2">
        <f>'2 Diag Ordering list'!G390</f>
        <v>0</v>
      </c>
      <c r="D425" s="2" t="str">
        <f>'2 Diag Ordering list'!K390</f>
        <v>Dangerous and Cool cargo (+2 -+8°C)
UN 3264 Class: 8, Packing group: III - Corrosive liquid, acidic, inorganic, n.o.s. (sulfuric acid)</v>
      </c>
      <c r="E425" s="2">
        <f>'2 Diag Ordering list'!G390*'2 Diag Ordering list'!P390</f>
        <v>0</v>
      </c>
      <c r="F425" s="2">
        <f>'2 Diag Ordering list'!G390*'2 Diag Ordering list'!L390</f>
        <v>0</v>
      </c>
      <c r="G425" s="2">
        <f>'2 Diag Ordering list'!G390*'2 Diag Ordering list'!H390</f>
        <v>0</v>
      </c>
    </row>
    <row r="426" spans="1:7" x14ac:dyDescent="0.2">
      <c r="A426" s="2">
        <f>'2 Diag Ordering list'!A391</f>
        <v>106673</v>
      </c>
      <c r="B426" s="2" t="str">
        <f>'2 Diag Ordering list'!F391</f>
        <v>QIAGEN GmbH</v>
      </c>
      <c r="C426" s="2">
        <f>'2 Diag Ordering list'!G391</f>
        <v>0</v>
      </c>
      <c r="D426" s="2" t="str">
        <f>'2 Diag Ordering list'!K391</f>
        <v xml:space="preserve">CRT cargo (+15-+25°C) </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106674</v>
      </c>
      <c r="B427" s="2" t="str">
        <f>'2 Diag Ordering list'!F392</f>
        <v>QIAGEN GmbH</v>
      </c>
      <c r="C427" s="2">
        <f>'2 Diag Ordering list'!G392</f>
        <v>0</v>
      </c>
      <c r="D427" s="2" t="str">
        <f>'2 Diag Ordering list'!K392</f>
        <v xml:space="preserve">CRT cargo (+15-+25°C) </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106675</v>
      </c>
      <c r="B428" s="2" t="str">
        <f>'2 Diag Ordering list'!F393</f>
        <v>QIAGEN GmbH</v>
      </c>
      <c r="C428" s="2">
        <f>'2 Diag Ordering list'!G393</f>
        <v>0</v>
      </c>
      <c r="D428" s="2" t="str">
        <f>'2 Diag Ordering list'!K393</f>
        <v xml:space="preserve">CRT cargo (+15-+25°C) </v>
      </c>
      <c r="E428" s="2">
        <f>'2 Diag Ordering list'!G393*'2 Diag Ordering list'!P393</f>
        <v>0</v>
      </c>
      <c r="F428" s="2">
        <f>'2 Diag Ordering list'!G393*'2 Diag Ordering list'!L393</f>
        <v>0</v>
      </c>
      <c r="G428" s="2">
        <f>'2 Diag Ordering list'!G393*'2 Diag Ordering list'!H393</f>
        <v>0</v>
      </c>
    </row>
    <row r="429" spans="1:7" x14ac:dyDescent="0.2">
      <c r="A429" s="2">
        <f>'2 Diag Ordering list'!A394</f>
        <v>106676</v>
      </c>
      <c r="B429" s="2" t="str">
        <f>'2 Diag Ordering list'!F394</f>
        <v>QIAGEN GmbH</v>
      </c>
      <c r="C429" s="2">
        <f>'2 Diag Ordering list'!G394</f>
        <v>0</v>
      </c>
      <c r="D429" s="2" t="str">
        <f>'2 Diag Ordering list'!K394</f>
        <v xml:space="preserve">CRT cargo (+15-+25°C) </v>
      </c>
      <c r="E429" s="2">
        <f>'2 Diag Ordering list'!G394*'2 Diag Ordering list'!P394</f>
        <v>0</v>
      </c>
      <c r="F429" s="2">
        <f>'2 Diag Ordering list'!G394*'2 Diag Ordering list'!L394</f>
        <v>0</v>
      </c>
      <c r="G429" s="2">
        <f>'2 Diag Ordering list'!G394*'2 Diag Ordering list'!H394</f>
        <v>0</v>
      </c>
    </row>
    <row r="430" spans="1:7" x14ac:dyDescent="0.2">
      <c r="A430" s="2">
        <f>'2 Diag Ordering list'!A395</f>
        <v>106990</v>
      </c>
      <c r="B430" s="2" t="str">
        <f>'2 Diag Ordering list'!F395</f>
        <v>Beijing Wantai Biological Pharmacy Enterprise Co., Ltd.</v>
      </c>
      <c r="C430" s="2">
        <f>'2 Diag Ordering list'!G395</f>
        <v>0</v>
      </c>
      <c r="D430" s="2" t="str">
        <f>'2 Diag Ordering list'!K395</f>
        <v>Cool cargo (+2-+8°C)</v>
      </c>
      <c r="E430" s="2">
        <f>'2 Diag Ordering list'!G395*'2 Diag Ordering list'!P395</f>
        <v>0</v>
      </c>
      <c r="F430" s="2">
        <f>'2 Diag Ordering list'!G395*'2 Diag Ordering list'!L395</f>
        <v>0</v>
      </c>
      <c r="G430" s="2">
        <f>'2 Diag Ordering list'!G395*'2 Diag Ordering list'!H395</f>
        <v>0</v>
      </c>
    </row>
    <row r="431" spans="1:7" x14ac:dyDescent="0.2">
      <c r="A431" s="2">
        <f>'2 Diag Ordering list'!A396</f>
        <v>106986</v>
      </c>
      <c r="B431" s="2" t="str">
        <f>'2 Diag Ordering list'!F396</f>
        <v>SD Biosensor, Inc.</v>
      </c>
      <c r="C431" s="2">
        <f>'2 Diag Ordering list'!G396</f>
        <v>0</v>
      </c>
      <c r="D431" s="2" t="str">
        <f>'2 Diag Ordering list'!K396</f>
        <v>Cool cargo (+2-+8°C)</v>
      </c>
      <c r="E431" s="2">
        <f>'2 Diag Ordering list'!G396*'2 Diag Ordering list'!P396</f>
        <v>0</v>
      </c>
      <c r="F431" s="2">
        <f>'2 Diag Ordering list'!G396*'2 Diag Ordering list'!L396</f>
        <v>0</v>
      </c>
      <c r="G431" s="2">
        <f>'2 Diag Ordering list'!G396*'2 Diag Ordering list'!H396</f>
        <v>0</v>
      </c>
    </row>
    <row r="432" spans="1:7" x14ac:dyDescent="0.2">
      <c r="A432" s="2">
        <f>'2 Diag Ordering list'!A397</f>
        <v>106987</v>
      </c>
      <c r="B432" s="2" t="str">
        <f>'2 Diag Ordering list'!F397</f>
        <v>SD Biosensor, Inc.</v>
      </c>
      <c r="C432" s="2">
        <f>'2 Diag Ordering list'!G397</f>
        <v>0</v>
      </c>
      <c r="D432" s="2" t="str">
        <f>'2 Diag Ordering list'!K397</f>
        <v xml:space="preserve">CRT cargo (+15-+25°C) </v>
      </c>
      <c r="E432" s="2">
        <f>'2 Diag Ordering list'!G397*'2 Diag Ordering list'!P397</f>
        <v>0</v>
      </c>
      <c r="F432" s="2">
        <f>'2 Diag Ordering list'!G397*'2 Diag Ordering list'!L397</f>
        <v>0</v>
      </c>
      <c r="G432" s="2">
        <f>'2 Diag Ordering list'!G397*'2 Diag Ordering list'!H397</f>
        <v>0</v>
      </c>
    </row>
    <row r="433" spans="1:7" x14ac:dyDescent="0.2">
      <c r="A433" s="2">
        <f>'2 Diag Ordering list'!A398</f>
        <v>106988</v>
      </c>
      <c r="B433" s="2" t="str">
        <f>'2 Diag Ordering list'!F398</f>
        <v>SD Biosensor, Inc.</v>
      </c>
      <c r="C433" s="2">
        <f>'2 Diag Ordering list'!G398</f>
        <v>0</v>
      </c>
      <c r="D433" s="2" t="str">
        <f>'2 Diag Ordering list'!K398</f>
        <v xml:space="preserve">CRT cargo (+15-+25°C) </v>
      </c>
      <c r="E433" s="2">
        <f>'2 Diag Ordering list'!G398*'2 Diag Ordering list'!P398</f>
        <v>0</v>
      </c>
      <c r="F433" s="2">
        <f>'2 Diag Ordering list'!G398*'2 Diag Ordering list'!L398</f>
        <v>0</v>
      </c>
      <c r="G433" s="2">
        <f>'2 Diag Ordering list'!G398*'2 Diag Ordering list'!H398</f>
        <v>0</v>
      </c>
    </row>
    <row r="434" spans="1:7" x14ac:dyDescent="0.2">
      <c r="A434" s="2">
        <f>'2 Diag Ordering list'!A399</f>
        <v>106989</v>
      </c>
      <c r="B434" s="2" t="str">
        <f>'2 Diag Ordering list'!F399</f>
        <v>SD Biosensor, Inc.</v>
      </c>
      <c r="C434" s="2">
        <f>'2 Diag Ordering list'!G399</f>
        <v>0</v>
      </c>
      <c r="D434" s="2" t="str">
        <f>'2 Diag Ordering list'!K399</f>
        <v>Cool cargo (+2-+8°C)</v>
      </c>
      <c r="E434" s="2">
        <f>'2 Diag Ordering list'!G399*'2 Diag Ordering list'!P399</f>
        <v>0</v>
      </c>
      <c r="F434" s="2">
        <f>'2 Diag Ordering list'!G399*'2 Diag Ordering list'!L399</f>
        <v>0</v>
      </c>
      <c r="G434" s="2">
        <f>'2 Diag Ordering list'!G399*'2 Diag Ordering list'!H399</f>
        <v>0</v>
      </c>
    </row>
    <row r="435" spans="1:7" x14ac:dyDescent="0.2">
      <c r="A435" s="2" t="str">
        <f>'2 Diag Ordering list'!A400</f>
        <v xml:space="preserve">3. DETECTION OF COVID-19 </v>
      </c>
      <c r="B435" s="2">
        <f>'2 Diag Ordering list'!F400</f>
        <v>0</v>
      </c>
      <c r="C435" s="2">
        <f>'2 Diag Ordering list'!G400</f>
        <v>0</v>
      </c>
      <c r="D435" s="2">
        <f>'2 Diag Ordering list'!K400</f>
        <v>0</v>
      </c>
      <c r="E435" s="2">
        <f>'2 Diag Ordering list'!G400*'2 Diag Ordering list'!P400</f>
        <v>0</v>
      </c>
      <c r="F435" s="2">
        <f>'2 Diag Ordering list'!G400*'2 Diag Ordering list'!L400</f>
        <v>0</v>
      </c>
      <c r="G435" s="2">
        <f>'2 Diag Ordering list'!G400*'2 Diag Ordering list'!H400</f>
        <v>0</v>
      </c>
    </row>
    <row r="436" spans="1:7" x14ac:dyDescent="0.2">
      <c r="A436" s="2" t="str">
        <f>'2 Diag Ordering list'!A401</f>
        <v xml:space="preserve">3.1 COVID-19 </v>
      </c>
      <c r="B436" s="2">
        <f>'2 Diag Ordering list'!F401</f>
        <v>0</v>
      </c>
      <c r="C436" s="2">
        <f>'2 Diag Ordering list'!G401</f>
        <v>0</v>
      </c>
      <c r="D436" s="2">
        <f>'2 Diag Ordering list'!K401</f>
        <v>0</v>
      </c>
      <c r="E436" s="2">
        <f>'2 Diag Ordering list'!G401*'2 Diag Ordering list'!P401</f>
        <v>0</v>
      </c>
      <c r="F436" s="2">
        <f>'2 Diag Ordering list'!G401*'2 Diag Ordering list'!L401</f>
        <v>0</v>
      </c>
      <c r="G436" s="2">
        <f>'2 Diag Ordering list'!G401*'2 Diag Ordering list'!H401</f>
        <v>0</v>
      </c>
    </row>
    <row r="437" spans="1:7" x14ac:dyDescent="0.2">
      <c r="A437" s="2" t="str">
        <f>'2 Diag Ordering list'!A402</f>
        <v>3.1.1 COVID-19 testing</v>
      </c>
      <c r="B437" s="2">
        <f>'2 Diag Ordering list'!F402</f>
        <v>0</v>
      </c>
      <c r="C437" s="2">
        <f>'2 Diag Ordering list'!G402</f>
        <v>0</v>
      </c>
      <c r="D437" s="2">
        <f>'2 Diag Ordering list'!K402</f>
        <v>0</v>
      </c>
      <c r="E437" s="2">
        <f>'2 Diag Ordering list'!G402*'2 Diag Ordering list'!P402</f>
        <v>0</v>
      </c>
      <c r="F437" s="2">
        <f>'2 Diag Ordering list'!G402*'2 Diag Ordering list'!L402</f>
        <v>0</v>
      </c>
      <c r="G437" s="2">
        <f>'2 Diag Ordering list'!G402*'2 Diag Ordering list'!H402</f>
        <v>0</v>
      </c>
    </row>
    <row r="438" spans="1:7" x14ac:dyDescent="0.2">
      <c r="A438" s="2">
        <f>'2 Diag Ordering list'!A403</f>
        <v>106684</v>
      </c>
      <c r="B438" s="2" t="str">
        <f>'2 Diag Ordering list'!F403</f>
        <v>BD International</v>
      </c>
      <c r="C438" s="2">
        <f>'2 Diag Ordering list'!G403</f>
        <v>0</v>
      </c>
      <c r="D438" s="2" t="str">
        <f>'2 Diag Ordering list'!K403</f>
        <v>Cool cargo (+2-+8°C)</v>
      </c>
      <c r="E438" s="2">
        <f>'2 Diag Ordering list'!G403*'2 Diag Ordering list'!P403</f>
        <v>0</v>
      </c>
      <c r="F438" s="2">
        <f>'2 Diag Ordering list'!G403*'2 Diag Ordering list'!L403</f>
        <v>0</v>
      </c>
      <c r="G438" s="2">
        <f>'2 Diag Ordering list'!G403*'2 Diag Ordering list'!H403</f>
        <v>0</v>
      </c>
    </row>
    <row r="439" spans="1:7" x14ac:dyDescent="0.2">
      <c r="A439" s="2">
        <f>'2 Diag Ordering list'!A404</f>
        <v>106685</v>
      </c>
      <c r="B439" s="2" t="str">
        <f>'2 Diag Ordering list'!F404</f>
        <v>BD International</v>
      </c>
      <c r="C439" s="2">
        <f>'2 Diag Ordering list'!G404</f>
        <v>0</v>
      </c>
      <c r="D439" s="2" t="str">
        <f>'2 Diag Ordering list'!K404</f>
        <v>General Cargo</v>
      </c>
      <c r="E439" s="2">
        <f>'2 Diag Ordering list'!G404*'2 Diag Ordering list'!P404</f>
        <v>0</v>
      </c>
      <c r="F439" s="2">
        <f>'2 Diag Ordering list'!G404*'2 Diag Ordering list'!L404</f>
        <v>0</v>
      </c>
      <c r="G439" s="2">
        <f>'2 Diag Ordering list'!G404*'2 Diag Ordering list'!H404</f>
        <v>0</v>
      </c>
    </row>
    <row r="440" spans="1:7" x14ac:dyDescent="0.2">
      <c r="A440" s="2" t="str">
        <f>'2 Diag Ordering list'!A405</f>
        <v xml:space="preserve">XP3SARS-COV2-10 </v>
      </c>
      <c r="B440" s="2" t="str">
        <f>'2 Diag Ordering list'!F405</f>
        <v>Cepheid HBDC</v>
      </c>
      <c r="C440" s="2">
        <f>'2 Diag Ordering list'!G405</f>
        <v>0</v>
      </c>
      <c r="D440" s="2" t="str">
        <f>'2 Diag Ordering list'!K405</f>
        <v>Cool cargo (+2-+8°C) 
UN 2920 – CLASS 8(3)) in excepted quantity (EQ)</v>
      </c>
      <c r="E440" s="2">
        <f>'2 Diag Ordering list'!G405*'2 Diag Ordering list'!P405</f>
        <v>0</v>
      </c>
      <c r="F440" s="2">
        <f>'2 Diag Ordering list'!G405*'2 Diag Ordering list'!L405</f>
        <v>0</v>
      </c>
      <c r="G440" s="2">
        <f>'2 Diag Ordering list'!G405*'2 Diag Ordering list'!H405</f>
        <v>0</v>
      </c>
    </row>
    <row r="441" spans="1:7" x14ac:dyDescent="0.2">
      <c r="A441" s="2" t="str">
        <f>'2 Diag Ordering list'!A406</f>
        <v>4. SAMPLE AND MEDIA PREPARATION</v>
      </c>
      <c r="B441" s="2">
        <f>'2 Diag Ordering list'!F406</f>
        <v>0</v>
      </c>
      <c r="C441" s="2">
        <f>'2 Diag Ordering list'!G406</f>
        <v>0</v>
      </c>
      <c r="D441" s="2">
        <f>'2 Diag Ordering list'!K406</f>
        <v>0</v>
      </c>
      <c r="E441" s="2">
        <f>'2 Diag Ordering list'!G406*'2 Diag Ordering list'!P406</f>
        <v>0</v>
      </c>
      <c r="F441" s="2">
        <f>'2 Diag Ordering list'!G406*'2 Diag Ordering list'!L406</f>
        <v>0</v>
      </c>
      <c r="G441" s="2">
        <f>'2 Diag Ordering list'!G406*'2 Diag Ordering list'!H406</f>
        <v>0</v>
      </c>
    </row>
    <row r="442" spans="1:7" x14ac:dyDescent="0.2">
      <c r="A442" s="2" t="str">
        <f>'2 Diag Ordering list'!A407</f>
        <v>4.1 SPECIMEN TRANPORTATION AND PROCESSING</v>
      </c>
      <c r="B442" s="2">
        <f>'2 Diag Ordering list'!F407</f>
        <v>0</v>
      </c>
      <c r="C442" s="2">
        <f>'2 Diag Ordering list'!G407</f>
        <v>0</v>
      </c>
      <c r="D442" s="2">
        <f>'2 Diag Ordering list'!K407</f>
        <v>0</v>
      </c>
      <c r="E442" s="2">
        <f>'2 Diag Ordering list'!G407*'2 Diag Ordering list'!P407</f>
        <v>0</v>
      </c>
      <c r="F442" s="2">
        <f>'2 Diag Ordering list'!G407*'2 Diag Ordering list'!L407</f>
        <v>0</v>
      </c>
      <c r="G442" s="2">
        <f>'2 Diag Ordering list'!G407*'2 Diag Ordering list'!H407</f>
        <v>0</v>
      </c>
    </row>
    <row r="443" spans="1:7" x14ac:dyDescent="0.2">
      <c r="A443" s="2" t="str">
        <f>'2 Diag Ordering list'!A408</f>
        <v xml:space="preserve">4.1.1 Specimen transport consumables	</v>
      </c>
      <c r="B443" s="2">
        <f>'2 Diag Ordering list'!F408</f>
        <v>0</v>
      </c>
      <c r="C443" s="2">
        <f>'2 Diag Ordering list'!G408</f>
        <v>0</v>
      </c>
      <c r="D443" s="2">
        <f>'2 Diag Ordering list'!K408</f>
        <v>0</v>
      </c>
      <c r="E443" s="2">
        <f>'2 Diag Ordering list'!G408*'2 Diag Ordering list'!P408</f>
        <v>0</v>
      </c>
      <c r="F443" s="2">
        <f>'2 Diag Ordering list'!G408*'2 Diag Ordering list'!L408</f>
        <v>0</v>
      </c>
      <c r="G443" s="2">
        <f>'2 Diag Ordering list'!G408*'2 Diag Ordering list'!H408</f>
        <v>0</v>
      </c>
    </row>
    <row r="444" spans="1:7" x14ac:dyDescent="0.2">
      <c r="A444" s="2">
        <f>'2 Diag Ordering list'!A409</f>
        <v>106736</v>
      </c>
      <c r="B444" s="2" t="str">
        <f>'2 Diag Ordering list'!F409</f>
        <v>TTM</v>
      </c>
      <c r="C444" s="2">
        <f>'2 Diag Ordering list'!G409</f>
        <v>0</v>
      </c>
      <c r="D444" s="2" t="str">
        <f>'2 Diag Ordering list'!K409</f>
        <v>General Cargo</v>
      </c>
      <c r="E444" s="2">
        <f>'2 Diag Ordering list'!G409*'2 Diag Ordering list'!P409</f>
        <v>0</v>
      </c>
      <c r="F444" s="2">
        <f>'2 Diag Ordering list'!G409*'2 Diag Ordering list'!L409</f>
        <v>0</v>
      </c>
      <c r="G444" s="2">
        <f>'2 Diag Ordering list'!G409*'2 Diag Ordering list'!H409</f>
        <v>0</v>
      </c>
    </row>
    <row r="445" spans="1:7" x14ac:dyDescent="0.2">
      <c r="A445" s="2">
        <f>'2 Diag Ordering list'!A410</f>
        <v>106244</v>
      </c>
      <c r="B445" s="2" t="str">
        <f>'2 Diag Ordering list'!F410</f>
        <v>TTM</v>
      </c>
      <c r="C445" s="2">
        <f>'2 Diag Ordering list'!G410</f>
        <v>0</v>
      </c>
      <c r="D445" s="2" t="str">
        <f>'2 Diag Ordering list'!K410</f>
        <v>General Cargo</v>
      </c>
      <c r="E445" s="2">
        <f>'2 Diag Ordering list'!G410*'2 Diag Ordering list'!P410</f>
        <v>0</v>
      </c>
      <c r="F445" s="2">
        <f>'2 Diag Ordering list'!G410*'2 Diag Ordering list'!L410</f>
        <v>0</v>
      </c>
      <c r="G445" s="2">
        <f>'2 Diag Ordering list'!G410*'2 Diag Ordering list'!H410</f>
        <v>0</v>
      </c>
    </row>
    <row r="446" spans="1:7" x14ac:dyDescent="0.2">
      <c r="A446" s="2" t="str">
        <f>'2 Diag Ordering list'!A411</f>
        <v xml:space="preserve">4.1.2 Specimen processing equipment	</v>
      </c>
      <c r="B446" s="2">
        <f>'2 Diag Ordering list'!F411</f>
        <v>0</v>
      </c>
      <c r="C446" s="2">
        <f>'2 Diag Ordering list'!G411</f>
        <v>0</v>
      </c>
      <c r="D446" s="2">
        <f>'2 Diag Ordering list'!K411</f>
        <v>0</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106220</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f>'2 Diag Ordering list'!A413</f>
        <v>106222</v>
      </c>
      <c r="B448" s="2" t="str">
        <f>'2 Diag Ordering list'!F413</f>
        <v>TTM</v>
      </c>
      <c r="C448" s="2">
        <f>'2 Diag Ordering list'!G413</f>
        <v>0</v>
      </c>
      <c r="D448" s="2" t="str">
        <f>'2 Diag Ordering list'!K413</f>
        <v>General Cargo</v>
      </c>
      <c r="E448" s="2">
        <f>'2 Diag Ordering list'!G413*'2 Diag Ordering list'!P413</f>
        <v>0</v>
      </c>
      <c r="F448" s="2">
        <f>'2 Diag Ordering list'!G413*'2 Diag Ordering list'!L413</f>
        <v>0</v>
      </c>
      <c r="G448" s="2">
        <f>'2 Diag Ordering list'!G413*'2 Diag Ordering list'!H413</f>
        <v>0</v>
      </c>
    </row>
    <row r="449" spans="1:7" x14ac:dyDescent="0.2">
      <c r="A449" s="2" t="str">
        <f>'2 Diag Ordering list'!A414</f>
        <v xml:space="preserve">4.1.3 Specimen processing reagents	</v>
      </c>
      <c r="B449" s="2">
        <f>'2 Diag Ordering list'!F414</f>
        <v>0</v>
      </c>
      <c r="C449" s="2">
        <f>'2 Diag Ordering list'!G414</f>
        <v>0</v>
      </c>
      <c r="D449" s="2">
        <f>'2 Diag Ordering list'!K414</f>
        <v>0</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106280</v>
      </c>
      <c r="B450" s="2" t="str">
        <f>'2 Diag Ordering list'!F415</f>
        <v>TTM</v>
      </c>
      <c r="C450" s="2">
        <f>'2 Diag Ordering list'!G415</f>
        <v>0</v>
      </c>
      <c r="D450" s="2" t="str">
        <f>'2 Diag Ordering list'!K415</f>
        <v>Dangerous cargo
UN 1170, Class 3, PG II</v>
      </c>
      <c r="E450" s="2">
        <f>'2 Diag Ordering list'!G415*'2 Diag Ordering list'!P415</f>
        <v>0</v>
      </c>
      <c r="F450" s="2">
        <f>'2 Diag Ordering list'!G415*'2 Diag Ordering list'!L415</f>
        <v>0</v>
      </c>
      <c r="G450" s="2">
        <f>'2 Diag Ordering list'!G415*'2 Diag Ordering list'!H415</f>
        <v>0</v>
      </c>
    </row>
    <row r="451" spans="1:7" x14ac:dyDescent="0.2">
      <c r="A451" s="2">
        <f>'2 Diag Ordering list'!A416</f>
        <v>106281</v>
      </c>
      <c r="B451" s="2" t="str">
        <f>'2 Diag Ordering list'!F416</f>
        <v>TTM</v>
      </c>
      <c r="C451" s="2">
        <f>'2 Diag Ordering list'!G416</f>
        <v>0</v>
      </c>
      <c r="D451" s="2" t="str">
        <f>'2 Diag Ordering list'!K416</f>
        <v>Dangerous cargo
UN 1823, Class 8, PG II</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106283</v>
      </c>
      <c r="B452" s="2" t="str">
        <f>'2 Diag Ordering list'!F417</f>
        <v>TTM</v>
      </c>
      <c r="C452" s="2">
        <f>'2 Diag Ordering list'!G417</f>
        <v>0</v>
      </c>
      <c r="D452" s="2" t="str">
        <f>'2 Diag Ordering list'!K417</f>
        <v>General Cargo</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106284</v>
      </c>
      <c r="B453" s="2" t="str">
        <f>'2 Diag Ordering list'!F418</f>
        <v>TTM</v>
      </c>
      <c r="C453" s="2">
        <f>'2 Diag Ordering list'!G418</f>
        <v>0</v>
      </c>
      <c r="D453" s="2" t="str">
        <f>'2 Diag Ordering list'!K418</f>
        <v>General Cargo</v>
      </c>
      <c r="E453" s="2">
        <f>'2 Diag Ordering list'!G418*'2 Diag Ordering list'!P418</f>
        <v>0</v>
      </c>
      <c r="F453" s="2">
        <f>'2 Diag Ordering list'!G418*'2 Diag Ordering list'!L418</f>
        <v>0</v>
      </c>
      <c r="G453" s="2">
        <f>'2 Diag Ordering list'!G418*'2 Diag Ordering list'!H418</f>
        <v>0</v>
      </c>
    </row>
    <row r="454" spans="1:7" x14ac:dyDescent="0.2">
      <c r="A454" s="2">
        <f>'2 Diag Ordering list'!A419</f>
        <v>106287</v>
      </c>
      <c r="B454" s="2" t="str">
        <f>'2 Diag Ordering list'!F419</f>
        <v>TTM</v>
      </c>
      <c r="C454" s="2">
        <f>'2 Diag Ordering list'!G419</f>
        <v>0</v>
      </c>
      <c r="D454" s="2" t="str">
        <f>'2 Diag Ordering list'!K419</f>
        <v>General Cargo</v>
      </c>
      <c r="E454" s="2">
        <f>'2 Diag Ordering list'!G419*'2 Diag Ordering list'!P419</f>
        <v>0</v>
      </c>
      <c r="F454" s="2">
        <f>'2 Diag Ordering list'!G419*'2 Diag Ordering list'!L419</f>
        <v>0</v>
      </c>
      <c r="G454" s="2">
        <f>'2 Diag Ordering list'!G419*'2 Diag Ordering list'!H419</f>
        <v>0</v>
      </c>
    </row>
    <row r="455" spans="1:7" x14ac:dyDescent="0.2">
      <c r="A455" s="2" t="str">
        <f>'2 Diag Ordering list'!A420</f>
        <v xml:space="preserve">4.1.4 Specimen processing consumables	</v>
      </c>
      <c r="B455" s="2">
        <f>'2 Diag Ordering list'!F420</f>
        <v>0</v>
      </c>
      <c r="C455" s="2">
        <f>'2 Diag Ordering list'!G420</f>
        <v>0</v>
      </c>
      <c r="D455" s="2">
        <f>'2 Diag Ordering list'!K420</f>
        <v>0</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106237</v>
      </c>
      <c r="B456" s="2" t="str">
        <f>'2 Diag Ordering list'!F421</f>
        <v>TTM</v>
      </c>
      <c r="C456" s="2">
        <f>'2 Diag Ordering list'!G421</f>
        <v>0</v>
      </c>
      <c r="D456" s="2" t="str">
        <f>'2 Diag Ordering list'!K421</f>
        <v>General Cargo</v>
      </c>
      <c r="E456" s="2">
        <f>'2 Diag Ordering list'!G421*'2 Diag Ordering list'!P421</f>
        <v>0</v>
      </c>
      <c r="F456" s="2">
        <f>'2 Diag Ordering list'!G421*'2 Diag Ordering list'!L421</f>
        <v>0</v>
      </c>
      <c r="G456" s="2">
        <f>'2 Diag Ordering list'!G421*'2 Diag Ordering list'!H421</f>
        <v>0</v>
      </c>
    </row>
    <row r="457" spans="1:7" x14ac:dyDescent="0.2">
      <c r="A457" s="2">
        <f>'2 Diag Ordering list'!A422</f>
        <v>106238</v>
      </c>
      <c r="B457" s="2" t="str">
        <f>'2 Diag Ordering list'!F422</f>
        <v>TTM</v>
      </c>
      <c r="C457" s="2">
        <f>'2 Diag Ordering list'!G422</f>
        <v>0</v>
      </c>
      <c r="D457" s="2" t="str">
        <f>'2 Diag Ordering list'!K422</f>
        <v>General Cargo</v>
      </c>
      <c r="E457" s="2">
        <f>'2 Diag Ordering list'!G422*'2 Diag Ordering list'!P422</f>
        <v>0</v>
      </c>
      <c r="F457" s="2">
        <f>'2 Diag Ordering list'!G422*'2 Diag Ordering list'!L422</f>
        <v>0</v>
      </c>
      <c r="G457" s="2">
        <f>'2 Diag Ordering list'!G422*'2 Diag Ordering list'!H422</f>
        <v>0</v>
      </c>
    </row>
    <row r="458" spans="1:7" x14ac:dyDescent="0.2">
      <c r="A458" s="2">
        <f>'2 Diag Ordering list'!A423</f>
        <v>106239</v>
      </c>
      <c r="B458" s="2" t="str">
        <f>'2 Diag Ordering list'!F423</f>
        <v>TTM</v>
      </c>
      <c r="C458" s="2">
        <f>'2 Diag Ordering list'!G423</f>
        <v>0</v>
      </c>
      <c r="D458" s="2" t="str">
        <f>'2 Diag Ordering list'!K423</f>
        <v>General Cargo</v>
      </c>
      <c r="E458" s="2">
        <f>'2 Diag Ordering list'!G423*'2 Diag Ordering list'!P423</f>
        <v>0</v>
      </c>
      <c r="F458" s="2">
        <f>'2 Diag Ordering list'!G423*'2 Diag Ordering list'!L423</f>
        <v>0</v>
      </c>
      <c r="G458" s="2">
        <f>'2 Diag Ordering list'!G423*'2 Diag Ordering list'!H423</f>
        <v>0</v>
      </c>
    </row>
    <row r="459" spans="1:7" x14ac:dyDescent="0.2">
      <c r="A459" s="2">
        <f>'2 Diag Ordering list'!A424</f>
        <v>106230</v>
      </c>
      <c r="B459" s="2" t="str">
        <f>'2 Diag Ordering list'!F424</f>
        <v>TTM</v>
      </c>
      <c r="C459" s="2">
        <f>'2 Diag Ordering list'!G424</f>
        <v>0</v>
      </c>
      <c r="D459" s="2" t="str">
        <f>'2 Diag Ordering list'!K424</f>
        <v>General Cargo</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106509</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106355</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106738</v>
      </c>
      <c r="B462" s="2" t="str">
        <f>'2 Diag Ordering list'!F427</f>
        <v>TTM</v>
      </c>
      <c r="C462" s="2">
        <f>'2 Diag Ordering list'!G427</f>
        <v>0</v>
      </c>
      <c r="D462" s="2" t="str">
        <f>'2 Diag Ordering list'!K427</f>
        <v>Dangerous cargo
UN 1263-Paint, Class 3, PG II</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106356</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t="str">
        <f>'2 Diag Ordering list'!A429</f>
        <v>4.2 MEDIA PREPARATION</v>
      </c>
      <c r="B464" s="2">
        <f>'2 Diag Ordering list'!F429</f>
        <v>0</v>
      </c>
      <c r="C464" s="2">
        <f>'2 Diag Ordering list'!G429</f>
        <v>0</v>
      </c>
      <c r="D464" s="2">
        <f>'2 Diag Ordering list'!K429</f>
        <v>0</v>
      </c>
      <c r="E464" s="2">
        <f>'2 Diag Ordering list'!G429*'2 Diag Ordering list'!P429</f>
        <v>0</v>
      </c>
      <c r="F464" s="2">
        <f>'2 Diag Ordering list'!G429*'2 Diag Ordering list'!L429</f>
        <v>0</v>
      </c>
      <c r="G464" s="2">
        <f>'2 Diag Ordering list'!G429*'2 Diag Ordering list'!H429</f>
        <v>0</v>
      </c>
    </row>
    <row r="465" spans="1:7" x14ac:dyDescent="0.2">
      <c r="A465" s="2" t="str">
        <f>'2 Diag Ordering list'!A430</f>
        <v>4.2.1 Media preparation equipment</v>
      </c>
      <c r="B465" s="2">
        <f>'2 Diag Ordering list'!F430</f>
        <v>0</v>
      </c>
      <c r="C465" s="2">
        <f>'2 Diag Ordering list'!G430</f>
        <v>0</v>
      </c>
      <c r="D465" s="2">
        <f>'2 Diag Ordering list'!K430</f>
        <v>0</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106257</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f>'2 Diag Ordering list'!A432</f>
        <v>106099</v>
      </c>
      <c r="B467" s="2" t="str">
        <f>'2 Diag Ordering list'!F432</f>
        <v>TTM</v>
      </c>
      <c r="C467" s="2">
        <f>'2 Diag Ordering list'!G432</f>
        <v>0</v>
      </c>
      <c r="D467" s="2" t="str">
        <f>'2 Diag Ordering list'!K432</f>
        <v>General Cargo</v>
      </c>
      <c r="E467" s="2">
        <f>'2 Diag Ordering list'!G432*'2 Diag Ordering list'!P432</f>
        <v>0</v>
      </c>
      <c r="F467" s="2">
        <f>'2 Diag Ordering list'!G432*'2 Diag Ordering list'!L432</f>
        <v>0</v>
      </c>
      <c r="G467" s="2">
        <f>'2 Diag Ordering list'!G432*'2 Diag Ordering list'!H432</f>
        <v>0</v>
      </c>
    </row>
    <row r="468" spans="1:7" x14ac:dyDescent="0.2">
      <c r="A468" s="2">
        <f>'2 Diag Ordering list'!A433</f>
        <v>106100</v>
      </c>
      <c r="B468" s="2" t="str">
        <f>'2 Diag Ordering list'!F433</f>
        <v>TTM</v>
      </c>
      <c r="C468" s="2">
        <f>'2 Diag Ordering list'!G433</f>
        <v>0</v>
      </c>
      <c r="D468" s="2" t="str">
        <f>'2 Diag Ordering list'!K433</f>
        <v>General Cargo</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106136</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106127</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106137</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f>'2 Diag Ordering list'!A437</f>
        <v>106594</v>
      </c>
      <c r="B472" s="2" t="str">
        <f>'2 Diag Ordering list'!F437</f>
        <v>TTM</v>
      </c>
      <c r="C472" s="2">
        <f>'2 Diag Ordering list'!G437</f>
        <v>0</v>
      </c>
      <c r="D472" s="2" t="str">
        <f>'2 Diag Ordering list'!K437</f>
        <v>General Cargo</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106595</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106130</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106562</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106132</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106720</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t="str">
        <f>'2 Diag Ordering list'!A443</f>
        <v>4.2.2 Media preparation plasticware</v>
      </c>
      <c r="B478" s="2">
        <f>'2 Diag Ordering list'!F443</f>
        <v>0</v>
      </c>
      <c r="C478" s="2">
        <f>'2 Diag Ordering list'!G443</f>
        <v>0</v>
      </c>
      <c r="D478" s="2">
        <f>'2 Diag Ordering list'!K443</f>
        <v>0</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106157</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f>'2 Diag Ordering list'!A445</f>
        <v>106158</v>
      </c>
      <c r="B480" s="2" t="str">
        <f>'2 Diag Ordering list'!F445</f>
        <v>TTM</v>
      </c>
      <c r="C480" s="2">
        <f>'2 Diag Ordering list'!G445</f>
        <v>0</v>
      </c>
      <c r="D480" s="2" t="str">
        <f>'2 Diag Ordering list'!K445</f>
        <v>General Cargo</v>
      </c>
      <c r="E480" s="2">
        <f>'2 Diag Ordering list'!G445*'2 Diag Ordering list'!P445</f>
        <v>0</v>
      </c>
      <c r="F480" s="2">
        <f>'2 Diag Ordering list'!G445*'2 Diag Ordering list'!L445</f>
        <v>0</v>
      </c>
      <c r="G480" s="2">
        <f>'2 Diag Ordering list'!G445*'2 Diag Ordering list'!H445</f>
        <v>0</v>
      </c>
    </row>
    <row r="481" spans="1:7" x14ac:dyDescent="0.2">
      <c r="A481" s="2">
        <f>'2 Diag Ordering list'!A446</f>
        <v>106201</v>
      </c>
      <c r="B481" s="2" t="str">
        <f>'2 Diag Ordering list'!F446</f>
        <v>TTM</v>
      </c>
      <c r="C481" s="2">
        <f>'2 Diag Ordering list'!G446</f>
        <v>0</v>
      </c>
      <c r="D481" s="2" t="str">
        <f>'2 Diag Ordering list'!K446</f>
        <v>General Cargo</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106202</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106204</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f>'2 Diag Ordering list'!A449</f>
        <v>106171</v>
      </c>
      <c r="B484" s="2" t="str">
        <f>'2 Diag Ordering list'!F449</f>
        <v>TTM</v>
      </c>
      <c r="C484" s="2">
        <f>'2 Diag Ordering list'!G449</f>
        <v>0</v>
      </c>
      <c r="D484" s="2" t="str">
        <f>'2 Diag Ordering list'!K449</f>
        <v>General Cargo</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106172</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106173</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106174</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106175</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106402</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t="str">
        <f>'2 Diag Ordering list'!A455</f>
        <v>4.2.3 Media preparation glassware</v>
      </c>
      <c r="B490" s="2">
        <f>'2 Diag Ordering list'!F455</f>
        <v>0</v>
      </c>
      <c r="C490" s="2">
        <f>'2 Diag Ordering list'!G455</f>
        <v>0</v>
      </c>
      <c r="D490" s="2">
        <f>'2 Diag Ordering list'!K455</f>
        <v>0</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106134</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106135</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f>'2 Diag Ordering list'!A458</f>
        <v>106203</v>
      </c>
      <c r="B493" s="2" t="str">
        <f>'2 Diag Ordering list'!F458</f>
        <v>TTM</v>
      </c>
      <c r="C493" s="2">
        <f>'2 Diag Ordering list'!G458</f>
        <v>0</v>
      </c>
      <c r="D493" s="2" t="str">
        <f>'2 Diag Ordering list'!K458</f>
        <v>General Cargo</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106152</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106146</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106147</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106148</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106149</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106159</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106160</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106161</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106162</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106163</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106164</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106165</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106166</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106167</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106168</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106169</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f>'2 Diag Ordering list'!A475</f>
        <v>106170</v>
      </c>
      <c r="B510" s="2" t="str">
        <f>'2 Diag Ordering list'!F475</f>
        <v>TTM</v>
      </c>
      <c r="C510" s="2">
        <f>'2 Diag Ordering list'!G475</f>
        <v>0</v>
      </c>
      <c r="D510" s="2" t="str">
        <f>'2 Diag Ordering list'!K475</f>
        <v>General Cargo</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106721</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106177</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106178</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f>'2 Diag Ordering list'!A479</f>
        <v>106179</v>
      </c>
      <c r="B514" s="2" t="str">
        <f>'2 Diag Ordering list'!F479</f>
        <v>TTM</v>
      </c>
      <c r="C514" s="2">
        <f>'2 Diag Ordering list'!G479</f>
        <v>0</v>
      </c>
      <c r="D514" s="2" t="str">
        <f>'2 Diag Ordering list'!K479</f>
        <v>General Cargo</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106183</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106184</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106185</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f>'2 Diag Ordering list'!A483</f>
        <v>106186</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106187</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t="str">
        <f>'2 Diag Ordering list'!A485</f>
        <v>4.2.4 Media preparation consumables</v>
      </c>
      <c r="B520" s="2">
        <f>'2 Diag Ordering list'!F485</f>
        <v>0</v>
      </c>
      <c r="C520" s="2">
        <f>'2 Diag Ordering list'!G485</f>
        <v>0</v>
      </c>
      <c r="D520" s="2">
        <f>'2 Diag Ordering list'!K485</f>
        <v>0</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106112</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f>'2 Diag Ordering list'!A487</f>
        <v>106363</v>
      </c>
      <c r="B522" s="2" t="str">
        <f>'2 Diag Ordering list'!F487</f>
        <v>TTM</v>
      </c>
      <c r="C522" s="2">
        <f>'2 Diag Ordering list'!G487</f>
        <v>0</v>
      </c>
      <c r="D522" s="2" t="str">
        <f>'2 Diag Ordering list'!K487</f>
        <v>General Cargo</v>
      </c>
      <c r="E522" s="2">
        <f>'2 Diag Ordering list'!G487*'2 Diag Ordering list'!P487</f>
        <v>0</v>
      </c>
      <c r="F522" s="2">
        <f>'2 Diag Ordering list'!G487*'2 Diag Ordering list'!L487</f>
        <v>0</v>
      </c>
      <c r="G522" s="2">
        <f>'2 Diag Ordering list'!G487*'2 Diag Ordering list'!H487</f>
        <v>0</v>
      </c>
    </row>
    <row r="523" spans="1:7" x14ac:dyDescent="0.2">
      <c r="A523" s="2">
        <f>'2 Diag Ordering list'!A488</f>
        <v>106150</v>
      </c>
      <c r="B523" s="2" t="str">
        <f>'2 Diag Ordering list'!F488</f>
        <v>TTM</v>
      </c>
      <c r="C523" s="2">
        <f>'2 Diag Ordering list'!G488</f>
        <v>0</v>
      </c>
      <c r="D523" s="2" t="str">
        <f>'2 Diag Ordering list'!K488</f>
        <v>General Cargo</v>
      </c>
      <c r="E523" s="2">
        <f>'2 Diag Ordering list'!G488*'2 Diag Ordering list'!P488</f>
        <v>0</v>
      </c>
      <c r="F523" s="2">
        <f>'2 Diag Ordering list'!G488*'2 Diag Ordering list'!L488</f>
        <v>0</v>
      </c>
      <c r="G523" s="2">
        <f>'2 Diag Ordering list'!G488*'2 Diag Ordering list'!H488</f>
        <v>0</v>
      </c>
    </row>
    <row r="524" spans="1:7" x14ac:dyDescent="0.2">
      <c r="A524" s="2" t="str">
        <f>'2 Diag Ordering list'!A489</f>
        <v xml:space="preserve">	106746</v>
      </c>
      <c r="B524" s="2" t="str">
        <f>'2 Diag Ordering list'!F489</f>
        <v>TTM</v>
      </c>
      <c r="C524" s="2">
        <f>'2 Diag Ordering list'!G489</f>
        <v>0</v>
      </c>
      <c r="D524" s="2" t="str">
        <f>'2 Diag Ordering list'!K489</f>
        <v>General Cargo</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106415</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f>'2 Diag Ordering list'!A491</f>
        <v>106353</v>
      </c>
      <c r="B526" s="2" t="str">
        <f>'2 Diag Ordering list'!F491</f>
        <v>TTM</v>
      </c>
      <c r="C526" s="2">
        <f>'2 Diag Ordering list'!G491</f>
        <v>0</v>
      </c>
      <c r="D526" s="2" t="str">
        <f>'2 Diag Ordering list'!K491</f>
        <v>General Cargo</v>
      </c>
      <c r="E526" s="2">
        <f>'2 Diag Ordering list'!G491*'2 Diag Ordering list'!P491</f>
        <v>0</v>
      </c>
      <c r="F526" s="2">
        <f>'2 Diag Ordering list'!G491*'2 Diag Ordering list'!L491</f>
        <v>0</v>
      </c>
      <c r="G526" s="2">
        <f>'2 Diag Ordering list'!G491*'2 Diag Ordering list'!H491</f>
        <v>0</v>
      </c>
    </row>
    <row r="527" spans="1:7" x14ac:dyDescent="0.2">
      <c r="A527" s="2">
        <f>'2 Diag Ordering list'!A492</f>
        <v>106354</v>
      </c>
      <c r="B527" s="2" t="str">
        <f>'2 Diag Ordering list'!F492</f>
        <v>TTM</v>
      </c>
      <c r="C527" s="2">
        <f>'2 Diag Ordering list'!G492</f>
        <v>0</v>
      </c>
      <c r="D527" s="2" t="str">
        <f>'2 Diag Ordering list'!K492</f>
        <v>General Cargo</v>
      </c>
      <c r="E527" s="2">
        <f>'2 Diag Ordering list'!G492*'2 Diag Ordering list'!P492</f>
        <v>0</v>
      </c>
      <c r="F527" s="2">
        <f>'2 Diag Ordering list'!G492*'2 Diag Ordering list'!L492</f>
        <v>0</v>
      </c>
      <c r="G527" s="2">
        <f>'2 Diag Ordering list'!G492*'2 Diag Ordering list'!H492</f>
        <v>0</v>
      </c>
    </row>
    <row r="528" spans="1:7" x14ac:dyDescent="0.2">
      <c r="A528" s="2">
        <f>'2 Diag Ordering list'!A493</f>
        <v>106494</v>
      </c>
      <c r="B528" s="2" t="str">
        <f>'2 Diag Ordering list'!F493</f>
        <v>TTM</v>
      </c>
      <c r="C528" s="2">
        <f>'2 Diag Ordering list'!G493</f>
        <v>0</v>
      </c>
      <c r="D528" s="2" t="str">
        <f>'2 Diag Ordering list'!K493</f>
        <v>General Cargo</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106063</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106084</v>
      </c>
      <c r="B530" s="2" t="str">
        <f>'2 Diag Ordering list'!F495</f>
        <v>TTM</v>
      </c>
      <c r="C530" s="2">
        <f>'2 Diag Ordering list'!G495</f>
        <v>0</v>
      </c>
      <c r="D530" s="2" t="str">
        <f>'2 Diag Ordering list'!K495</f>
        <v>General Cargo</v>
      </c>
      <c r="E530" s="2">
        <f>'2 Diag Ordering list'!G495*'2 Diag Ordering list'!P495</f>
        <v>0</v>
      </c>
      <c r="F530" s="2">
        <f>'2 Diag Ordering list'!G495*'2 Diag Ordering list'!L495</f>
        <v>0</v>
      </c>
      <c r="G530" s="2">
        <f>'2 Diag Ordering list'!G495*'2 Diag Ordering list'!H495</f>
        <v>0</v>
      </c>
    </row>
    <row r="531" spans="1:7" x14ac:dyDescent="0.2">
      <c r="A531" s="2">
        <f>'2 Diag Ordering list'!A496</f>
        <v>106086</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t="str">
        <f>'2 Diag Ordering list'!A497</f>
        <v>5. INFECTION PREVENTION PRODUCTS</v>
      </c>
      <c r="B532" s="2">
        <f>'2 Diag Ordering list'!F497</f>
        <v>0</v>
      </c>
      <c r="C532" s="2">
        <f>'2 Diag Ordering list'!G497</f>
        <v>0</v>
      </c>
      <c r="D532" s="2">
        <f>'2 Diag Ordering list'!K497</f>
        <v>0</v>
      </c>
      <c r="E532" s="2">
        <f>'2 Diag Ordering list'!G497*'2 Diag Ordering list'!P497</f>
        <v>0</v>
      </c>
      <c r="F532" s="2">
        <f>'2 Diag Ordering list'!G497*'2 Diag Ordering list'!L497</f>
        <v>0</v>
      </c>
      <c r="G532" s="2">
        <f>'2 Diag Ordering list'!G497*'2 Diag Ordering list'!H497</f>
        <v>0</v>
      </c>
    </row>
    <row r="533" spans="1:7" x14ac:dyDescent="0.2">
      <c r="A533" s="2" t="str">
        <f>'2 Diag Ordering list'!A498</f>
        <v>5.1 PERSONAL PROTECTIVE EQUIPMENT (PPE)</v>
      </c>
      <c r="B533" s="2">
        <f>'2 Diag Ordering list'!F498</f>
        <v>0</v>
      </c>
      <c r="C533" s="2">
        <f>'2 Diag Ordering list'!G498</f>
        <v>0</v>
      </c>
      <c r="D533" s="2">
        <f>'2 Diag Ordering list'!K498</f>
        <v>0</v>
      </c>
      <c r="E533" s="2">
        <f>'2 Diag Ordering list'!G498*'2 Diag Ordering list'!P498</f>
        <v>0</v>
      </c>
      <c r="F533" s="2">
        <f>'2 Diag Ordering list'!G498*'2 Diag Ordering list'!L498</f>
        <v>0</v>
      </c>
      <c r="G533" s="2">
        <f>'2 Diag Ordering list'!G498*'2 Diag Ordering list'!H498</f>
        <v>0</v>
      </c>
    </row>
    <row r="534" spans="1:7" x14ac:dyDescent="0.2">
      <c r="A534" s="2" t="str">
        <f>'2 Diag Ordering list'!A499</f>
        <v>5.1.1 PPE consumables</v>
      </c>
      <c r="B534" s="2">
        <f>'2 Diag Ordering list'!F499</f>
        <v>0</v>
      </c>
      <c r="C534" s="2">
        <f>'2 Diag Ordering list'!G499</f>
        <v>0</v>
      </c>
      <c r="D534" s="2">
        <f>'2 Diag Ordering list'!K499</f>
        <v>0</v>
      </c>
      <c r="E534" s="2">
        <f>'2 Diag Ordering list'!G499*'2 Diag Ordering list'!P499</f>
        <v>0</v>
      </c>
      <c r="F534" s="2">
        <f>'2 Diag Ordering list'!G499*'2 Diag Ordering list'!L499</f>
        <v>0</v>
      </c>
      <c r="G534" s="2">
        <f>'2 Diag Ordering list'!G499*'2 Diag Ordering list'!H499</f>
        <v>0</v>
      </c>
    </row>
    <row r="535" spans="1:7" x14ac:dyDescent="0.2">
      <c r="A535" s="2">
        <f>'2 Diag Ordering list'!A500</f>
        <v>106744</v>
      </c>
      <c r="B535" s="2" t="str">
        <f>'2 Diag Ordering list'!F500</f>
        <v>TTM</v>
      </c>
      <c r="C535" s="2">
        <f>'2 Diag Ordering list'!G500</f>
        <v>0</v>
      </c>
      <c r="D535" s="2" t="str">
        <f>'2 Diag Ordering list'!K500</f>
        <v>General Cargo</v>
      </c>
      <c r="E535" s="2">
        <f>'2 Diag Ordering list'!G500*'2 Diag Ordering list'!P500</f>
        <v>0</v>
      </c>
      <c r="F535" s="2">
        <f>'2 Diag Ordering list'!G500*'2 Diag Ordering list'!L500</f>
        <v>0</v>
      </c>
      <c r="G535" s="2">
        <f>'2 Diag Ordering list'!G500*'2 Diag Ordering list'!H500</f>
        <v>0</v>
      </c>
    </row>
    <row r="536" spans="1:7" x14ac:dyDescent="0.2">
      <c r="A536" s="2">
        <f>'2 Diag Ordering list'!A501</f>
        <v>106915</v>
      </c>
      <c r="B536" s="2" t="str">
        <f>'2 Diag Ordering list'!F501</f>
        <v>TTM</v>
      </c>
      <c r="C536" s="2">
        <f>'2 Diag Ordering list'!G501</f>
        <v>0</v>
      </c>
      <c r="D536" s="2" t="str">
        <f>'2 Diag Ordering list'!K501</f>
        <v>General Cargo</v>
      </c>
      <c r="E536" s="2">
        <f>'2 Diag Ordering list'!G501*'2 Diag Ordering list'!P501</f>
        <v>0</v>
      </c>
      <c r="F536" s="2">
        <f>'2 Diag Ordering list'!G501*'2 Diag Ordering list'!L501</f>
        <v>0</v>
      </c>
      <c r="G536" s="2">
        <f>'2 Diag Ordering list'!G501*'2 Diag Ordering list'!H501</f>
        <v>0</v>
      </c>
    </row>
    <row r="537" spans="1:7" x14ac:dyDescent="0.2">
      <c r="A537" s="2">
        <f>'2 Diag Ordering list'!A502</f>
        <v>106818</v>
      </c>
      <c r="B537" s="2" t="str">
        <f>'2 Diag Ordering list'!F502</f>
        <v>TTM</v>
      </c>
      <c r="C537" s="2">
        <f>'2 Diag Ordering list'!G502</f>
        <v>0</v>
      </c>
      <c r="D537" s="2" t="str">
        <f>'2 Diag Ordering list'!K502</f>
        <v>General Cargo</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106819</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106820</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106497</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106498</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106499</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106503</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f>'2 Diag Ordering list'!A509</f>
        <v>106504</v>
      </c>
      <c r="B544" s="2" t="str">
        <f>'2 Diag Ordering list'!F509</f>
        <v>TTM</v>
      </c>
      <c r="C544" s="2">
        <f>'2 Diag Ordering list'!G509</f>
        <v>0</v>
      </c>
      <c r="D544" s="2" t="str">
        <f>'2 Diag Ordering list'!K509</f>
        <v>General Cargo</v>
      </c>
      <c r="E544" s="2">
        <f>'2 Diag Ordering list'!G509*'2 Diag Ordering list'!P509</f>
        <v>0</v>
      </c>
      <c r="F544" s="2">
        <f>'2 Diag Ordering list'!G509*'2 Diag Ordering list'!L509</f>
        <v>0</v>
      </c>
      <c r="G544" s="2">
        <f>'2 Diag Ordering list'!G509*'2 Diag Ordering list'!H509</f>
        <v>0</v>
      </c>
    </row>
    <row r="545" spans="1:7" x14ac:dyDescent="0.2">
      <c r="A545" s="2">
        <f>'2 Diag Ordering list'!A510</f>
        <v>106505</v>
      </c>
      <c r="B545" s="2" t="str">
        <f>'2 Diag Ordering list'!F510</f>
        <v>TTM</v>
      </c>
      <c r="C545" s="2">
        <f>'2 Diag Ordering list'!G510</f>
        <v>0</v>
      </c>
      <c r="D545" s="2" t="str">
        <f>'2 Diag Ordering list'!K510</f>
        <v>General Cargo</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106723</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106724</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f>'2 Diag Ordering list'!A513</f>
        <v>106725</v>
      </c>
      <c r="B548" s="2" t="str">
        <f>'2 Diag Ordering list'!F513</f>
        <v>TTM</v>
      </c>
      <c r="C548" s="2">
        <f>'2 Diag Ordering list'!G513</f>
        <v>0</v>
      </c>
      <c r="D548" s="2" t="str">
        <f>'2 Diag Ordering list'!K513</f>
        <v>General Cargo</v>
      </c>
      <c r="E548" s="2">
        <f>'2 Diag Ordering list'!G513*'2 Diag Ordering list'!P513</f>
        <v>0</v>
      </c>
      <c r="F548" s="2">
        <f>'2 Diag Ordering list'!G513*'2 Diag Ordering list'!L513</f>
        <v>0</v>
      </c>
      <c r="G548" s="2">
        <f>'2 Diag Ordering list'!G513*'2 Diag Ordering list'!H513</f>
        <v>0</v>
      </c>
    </row>
    <row r="549" spans="1:7" x14ac:dyDescent="0.2">
      <c r="A549" s="2">
        <f>'2 Diag Ordering list'!A514</f>
        <v>106435</v>
      </c>
      <c r="B549" s="2" t="str">
        <f>'2 Diag Ordering list'!F514</f>
        <v>TTM</v>
      </c>
      <c r="C549" s="2">
        <f>'2 Diag Ordering list'!G514</f>
        <v>0</v>
      </c>
      <c r="D549" s="2" t="str">
        <f>'2 Diag Ordering list'!K514</f>
        <v>General Cargo</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106436</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106437</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106726</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106727</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t="str">
        <f>'2 Diag Ordering list'!A519</f>
        <v>5.2 BIOSAFETY PRODUCTS</v>
      </c>
      <c r="B554" s="2">
        <f>'2 Diag Ordering list'!F519</f>
        <v>0</v>
      </c>
      <c r="C554" s="2">
        <f>'2 Diag Ordering list'!G519</f>
        <v>0</v>
      </c>
      <c r="D554" s="2">
        <f>'2 Diag Ordering list'!K519</f>
        <v>0</v>
      </c>
      <c r="E554" s="2">
        <f>'2 Diag Ordering list'!G519*'2 Diag Ordering list'!P519</f>
        <v>0</v>
      </c>
      <c r="F554" s="2">
        <f>'2 Diag Ordering list'!G519*'2 Diag Ordering list'!L519</f>
        <v>0</v>
      </c>
      <c r="G554" s="2">
        <f>'2 Diag Ordering list'!G519*'2 Diag Ordering list'!H519</f>
        <v>0</v>
      </c>
    </row>
    <row r="555" spans="1:7" x14ac:dyDescent="0.2">
      <c r="A555" s="2" t="str">
        <f>'2 Diag Ordering list'!A520</f>
        <v>5.2.1 Biosafety consumables</v>
      </c>
      <c r="B555" s="2">
        <f>'2 Diag Ordering list'!F520</f>
        <v>0</v>
      </c>
      <c r="C555" s="2">
        <f>'2 Diag Ordering list'!G520</f>
        <v>0</v>
      </c>
      <c r="D555" s="2">
        <f>'2 Diag Ordering list'!K520</f>
        <v>0</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106079</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f>'2 Diag Ordering list'!A522</f>
        <v>106711</v>
      </c>
      <c r="B557" s="2" t="str">
        <f>'2 Diag Ordering list'!F522</f>
        <v>TTM</v>
      </c>
      <c r="C557" s="2">
        <f>'2 Diag Ordering list'!G522</f>
        <v>0</v>
      </c>
      <c r="D557" s="2" t="str">
        <f>'2 Diag Ordering list'!K522</f>
        <v>General Cargo</v>
      </c>
      <c r="E557" s="2">
        <f>'2 Diag Ordering list'!G522*'2 Diag Ordering list'!P522</f>
        <v>0</v>
      </c>
      <c r="F557" s="2">
        <f>'2 Diag Ordering list'!G522*'2 Diag Ordering list'!L522</f>
        <v>0</v>
      </c>
      <c r="G557" s="2">
        <f>'2 Diag Ordering list'!G522*'2 Diag Ordering list'!H522</f>
        <v>0</v>
      </c>
    </row>
    <row r="558" spans="1:7" x14ac:dyDescent="0.2">
      <c r="A558" s="2">
        <f>'2 Diag Ordering list'!A523</f>
        <v>106832</v>
      </c>
      <c r="B558" s="2" t="str">
        <f>'2 Diag Ordering list'!F523</f>
        <v>TTM</v>
      </c>
      <c r="C558" s="2">
        <f>'2 Diag Ordering list'!G523</f>
        <v>0</v>
      </c>
      <c r="D558" s="2" t="str">
        <f>'2 Diag Ordering list'!K523</f>
        <v>General Cargo</v>
      </c>
      <c r="E558" s="2">
        <f>'2 Diag Ordering list'!G523*'2 Diag Ordering list'!P523</f>
        <v>0</v>
      </c>
      <c r="F558" s="2">
        <f>'2 Diag Ordering list'!G523*'2 Diag Ordering list'!L523</f>
        <v>0</v>
      </c>
      <c r="G558" s="2">
        <f>'2 Diag Ordering list'!G523*'2 Diag Ordering list'!H523</f>
        <v>0</v>
      </c>
    </row>
    <row r="559" spans="1:7" x14ac:dyDescent="0.2">
      <c r="A559" s="2">
        <f>'2 Diag Ordering list'!A524</f>
        <v>106833</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106722</v>
      </c>
      <c r="B560" s="2" t="str">
        <f>'2 Diag Ordering list'!F525</f>
        <v>TTM</v>
      </c>
      <c r="C560" s="2">
        <f>'2 Diag Ordering list'!G525</f>
        <v>0</v>
      </c>
      <c r="D560" s="2" t="str">
        <f>'2 Diag Ordering list'!K525</f>
        <v>General Cargo</v>
      </c>
      <c r="E560" s="2">
        <f>'2 Diag Ordering list'!G525*'2 Diag Ordering list'!P525</f>
        <v>0</v>
      </c>
      <c r="F560" s="2">
        <f>'2 Diag Ordering list'!G525*'2 Diag Ordering list'!L525</f>
        <v>0</v>
      </c>
      <c r="G560" s="2">
        <f>'2 Diag Ordering list'!G525*'2 Diag Ordering list'!H525</f>
        <v>0</v>
      </c>
    </row>
    <row r="561" spans="1:7" x14ac:dyDescent="0.2">
      <c r="A561" s="2">
        <f>'2 Diag Ordering list'!A526</f>
        <v>106094</v>
      </c>
      <c r="B561" s="2" t="str">
        <f>'2 Diag Ordering list'!F526</f>
        <v>TTM</v>
      </c>
      <c r="C561" s="2">
        <f>'2 Diag Ordering list'!G526</f>
        <v>0</v>
      </c>
      <c r="D561" s="2" t="str">
        <f>'2 Diag Ordering list'!K526</f>
        <v>General Cargo</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106755</v>
      </c>
      <c r="B562" s="2" t="str">
        <f>'2 Diag Ordering list'!F527</f>
        <v>TTM</v>
      </c>
      <c r="C562" s="2">
        <f>'2 Diag Ordering list'!G527</f>
        <v>0</v>
      </c>
      <c r="D562" s="2" t="str">
        <f>'2 Diag Ordering list'!K527</f>
        <v>General Cargo</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106349</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106728</v>
      </c>
      <c r="B564" s="2" t="str">
        <f>'2 Diag Ordering list'!F529</f>
        <v>TTM</v>
      </c>
      <c r="C564" s="2">
        <f>'2 Diag Ordering list'!G529</f>
        <v>0</v>
      </c>
      <c r="D564" s="2" t="str">
        <f>'2 Diag Ordering list'!K529</f>
        <v>General Cargo</v>
      </c>
      <c r="E564" s="2">
        <f>'2 Diag Ordering list'!G529*'2 Diag Ordering list'!P529</f>
        <v>0</v>
      </c>
      <c r="F564" s="2">
        <f>'2 Diag Ordering list'!G529*'2 Diag Ordering list'!L529</f>
        <v>0</v>
      </c>
      <c r="G564" s="2">
        <f>'2 Diag Ordering list'!G529*'2 Diag Ordering list'!H529</f>
        <v>0</v>
      </c>
    </row>
    <row r="565" spans="1:7" x14ac:dyDescent="0.2">
      <c r="A565" s="2">
        <f>'2 Diag Ordering list'!A530</f>
        <v>106445</v>
      </c>
      <c r="B565" s="2" t="str">
        <f>'2 Diag Ordering list'!F530</f>
        <v>TTM</v>
      </c>
      <c r="C565" s="2">
        <f>'2 Diag Ordering list'!G530</f>
        <v>0</v>
      </c>
      <c r="D565" s="2" t="str">
        <f>'2 Diag Ordering list'!K530</f>
        <v>General Cargo</v>
      </c>
      <c r="E565" s="2">
        <f>'2 Diag Ordering list'!G530*'2 Diag Ordering list'!P530</f>
        <v>0</v>
      </c>
      <c r="F565" s="2">
        <f>'2 Diag Ordering list'!G530*'2 Diag Ordering list'!L530</f>
        <v>0</v>
      </c>
      <c r="G565" s="2">
        <f>'2 Diag Ordering list'!G530*'2 Diag Ordering list'!H530</f>
        <v>0</v>
      </c>
    </row>
    <row r="566" spans="1:7" x14ac:dyDescent="0.2">
      <c r="A566" s="2">
        <f>'2 Diag Ordering list'!A531</f>
        <v>106409</v>
      </c>
      <c r="B566" s="2" t="str">
        <f>'2 Diag Ordering list'!F531</f>
        <v>TTM</v>
      </c>
      <c r="C566" s="2">
        <f>'2 Diag Ordering list'!G531</f>
        <v>0</v>
      </c>
      <c r="D566" s="2" t="str">
        <f>'2 Diag Ordering list'!K531</f>
        <v>General Cargo</v>
      </c>
      <c r="E566" s="2">
        <f>'2 Diag Ordering list'!G531*'2 Diag Ordering list'!P531</f>
        <v>0</v>
      </c>
      <c r="F566" s="2">
        <f>'2 Diag Ordering list'!G531*'2 Diag Ordering list'!L531</f>
        <v>0</v>
      </c>
      <c r="G566" s="2">
        <f>'2 Diag Ordering list'!G531*'2 Diag Ordering list'!H531</f>
        <v>0</v>
      </c>
    </row>
    <row r="567" spans="1:7" x14ac:dyDescent="0.2">
      <c r="A567" s="2" t="str">
        <f>'2 Diag Ordering list'!A532</f>
        <v xml:space="preserve">5.2.2 Disinfectants	</v>
      </c>
      <c r="B567" s="2">
        <f>'2 Diag Ordering list'!F532</f>
        <v>0</v>
      </c>
      <c r="C567" s="2">
        <f>'2 Diag Ordering list'!G532</f>
        <v>0</v>
      </c>
      <c r="D567" s="2">
        <f>'2 Diag Ordering list'!K532</f>
        <v>0</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106821</v>
      </c>
      <c r="B568" s="2" t="str">
        <f>'2 Diag Ordering list'!F533</f>
        <v>TTM</v>
      </c>
      <c r="C568" s="2">
        <f>'2 Diag Ordering list'!G533</f>
        <v>0</v>
      </c>
      <c r="D568" s="2" t="str">
        <f>'2 Diag Ordering list'!K533</f>
        <v>General Cargo</v>
      </c>
      <c r="E568" s="2">
        <f>'2 Diag Ordering list'!G533*'2 Diag Ordering list'!P533</f>
        <v>0</v>
      </c>
      <c r="F568" s="2">
        <f>'2 Diag Ordering list'!G533*'2 Diag Ordering list'!L533</f>
        <v>0</v>
      </c>
      <c r="G568" s="2">
        <f>'2 Diag Ordering list'!G533*'2 Diag Ordering list'!H533</f>
        <v>0</v>
      </c>
    </row>
    <row r="569" spans="1:7" x14ac:dyDescent="0.2">
      <c r="A569" s="2">
        <f>'2 Diag Ordering list'!A534</f>
        <v>106373</v>
      </c>
      <c r="B569" s="2" t="str">
        <f>'2 Diag Ordering list'!F534</f>
        <v>TTM</v>
      </c>
      <c r="C569" s="2">
        <f>'2 Diag Ordering list'!G534</f>
        <v>0</v>
      </c>
      <c r="D569" s="2" t="str">
        <f>'2 Diag Ordering list'!K534</f>
        <v>General Cargo</v>
      </c>
      <c r="E569" s="2">
        <f>'2 Diag Ordering list'!G534*'2 Diag Ordering list'!P534</f>
        <v>0</v>
      </c>
      <c r="F569" s="2">
        <f>'2 Diag Ordering list'!G534*'2 Diag Ordering list'!L534</f>
        <v>0</v>
      </c>
      <c r="G569" s="2">
        <f>'2 Diag Ordering list'!G534*'2 Diag Ordering list'!H534</f>
        <v>0</v>
      </c>
    </row>
    <row r="570" spans="1:7" x14ac:dyDescent="0.2">
      <c r="A570" s="2">
        <f>'2 Diag Ordering list'!A535</f>
        <v>106374</v>
      </c>
      <c r="B570" s="2" t="str">
        <f>'2 Diag Ordering list'!F535</f>
        <v>TTM</v>
      </c>
      <c r="C570" s="2">
        <f>'2 Diag Ordering list'!G535</f>
        <v>0</v>
      </c>
      <c r="D570" s="2" t="str">
        <f>'2 Diag Ordering list'!K535</f>
        <v xml:space="preserve">Dangerous cargo
UN 1987, Class 3, PG III </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106294</v>
      </c>
      <c r="B571" s="2" t="str">
        <f>'2 Diag Ordering list'!F536</f>
        <v>TTM</v>
      </c>
      <c r="C571" s="2">
        <f>'2 Diag Ordering list'!G536</f>
        <v>0</v>
      </c>
      <c r="D571" s="2" t="str">
        <f>'2 Diag Ordering list'!K536</f>
        <v xml:space="preserve">Dangerous cargo CAO
UN 1903, Class 8, PG III </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106371</v>
      </c>
      <c r="B572" s="2" t="str">
        <f>'2 Diag Ordering list'!F537</f>
        <v>TTM</v>
      </c>
      <c r="C572" s="2">
        <f>'2 Diag Ordering list'!G537</f>
        <v>0</v>
      </c>
      <c r="D572" s="2" t="str">
        <f>'2 Diag Ordering list'!K537</f>
        <v xml:space="preserve">Dangerous cargo
UN 1987, Class 3, PG III </v>
      </c>
      <c r="E572" s="2">
        <f>'2 Diag Ordering list'!G537*'2 Diag Ordering list'!P537</f>
        <v>0</v>
      </c>
      <c r="F572" s="2">
        <f>'2 Diag Ordering list'!G537*'2 Diag Ordering list'!L537</f>
        <v>0</v>
      </c>
      <c r="G572" s="2">
        <f>'2 Diag Ordering list'!G537*'2 Diag Ordering list'!H537</f>
        <v>0</v>
      </c>
    </row>
    <row r="573" spans="1:7" x14ac:dyDescent="0.2">
      <c r="A573" s="2">
        <f>'2 Diag Ordering list'!A538</f>
        <v>106747</v>
      </c>
      <c r="B573" s="2" t="str">
        <f>'2 Diag Ordering list'!F538</f>
        <v>TTM</v>
      </c>
      <c r="C573" s="2">
        <f>'2 Diag Ordering list'!G538</f>
        <v>0</v>
      </c>
      <c r="D573" s="2" t="str">
        <f>'2 Diag Ordering list'!K538</f>
        <v>General Cargo</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106378</v>
      </c>
      <c r="B574" s="2" t="str">
        <f>'2 Diag Ordering list'!F539</f>
        <v>TTM</v>
      </c>
      <c r="C574" s="2">
        <f>'2 Diag Ordering list'!G539</f>
        <v>0</v>
      </c>
      <c r="D574" s="2" t="str">
        <f>'2 Diag Ordering list'!K539</f>
        <v>Dangerous cargo
UN 1814, Class 8, PG II</v>
      </c>
      <c r="E574" s="2">
        <f>'2 Diag Ordering list'!G539*'2 Diag Ordering list'!P539</f>
        <v>0</v>
      </c>
      <c r="F574" s="2">
        <f>'2 Diag Ordering list'!G539*'2 Diag Ordering list'!L539</f>
        <v>0</v>
      </c>
      <c r="G574" s="2">
        <f>'2 Diag Ordering list'!G539*'2 Diag Ordering list'!H539</f>
        <v>0</v>
      </c>
    </row>
    <row r="575" spans="1:7" x14ac:dyDescent="0.2">
      <c r="A575" s="2" t="str">
        <f>'2 Diag Ordering list'!A540</f>
        <v>5.3 WASTE MANAGEMENT</v>
      </c>
      <c r="B575" s="2">
        <f>'2 Diag Ordering list'!F540</f>
        <v>0</v>
      </c>
      <c r="C575" s="2">
        <f>'2 Diag Ordering list'!G540</f>
        <v>0</v>
      </c>
      <c r="D575" s="2">
        <f>'2 Diag Ordering list'!K540</f>
        <v>0</v>
      </c>
      <c r="E575" s="2">
        <f>'2 Diag Ordering list'!G540*'2 Diag Ordering list'!P540</f>
        <v>0</v>
      </c>
      <c r="F575" s="2">
        <f>'2 Diag Ordering list'!G540*'2 Diag Ordering list'!L540</f>
        <v>0</v>
      </c>
      <c r="G575" s="2">
        <f>'2 Diag Ordering list'!G540*'2 Diag Ordering list'!H540</f>
        <v>0</v>
      </c>
    </row>
    <row r="576" spans="1:7" x14ac:dyDescent="0.2">
      <c r="A576" s="2" t="str">
        <f>'2 Diag Ordering list'!A541</f>
        <v xml:space="preserve">5.3.1 Waste management reagents	</v>
      </c>
      <c r="B576" s="2">
        <f>'2 Diag Ordering list'!F541</f>
        <v>0</v>
      </c>
      <c r="C576" s="2">
        <f>'2 Diag Ordering list'!G541</f>
        <v>0</v>
      </c>
      <c r="D576" s="2">
        <f>'2 Diag Ordering list'!K541</f>
        <v>0</v>
      </c>
      <c r="E576" s="2">
        <f>'2 Diag Ordering list'!G541*'2 Diag Ordering list'!P541</f>
        <v>0</v>
      </c>
      <c r="F576" s="2">
        <f>'2 Diag Ordering list'!G541*'2 Diag Ordering list'!L541</f>
        <v>0</v>
      </c>
      <c r="G576" s="2">
        <f>'2 Diag Ordering list'!G541*'2 Diag Ordering list'!H541</f>
        <v>0</v>
      </c>
    </row>
    <row r="577" spans="1:7" x14ac:dyDescent="0.2">
      <c r="A577" s="2">
        <f>'2 Diag Ordering list'!A542</f>
        <v>106331</v>
      </c>
      <c r="B577" s="2" t="str">
        <f>'2 Diag Ordering list'!F542</f>
        <v>TTM</v>
      </c>
      <c r="C577" s="2">
        <f>'2 Diag Ordering list'!G542</f>
        <v>0</v>
      </c>
      <c r="D577" s="2" t="str">
        <f>'2 Diag Ordering list'!K542</f>
        <v>Dangerous cargo
UN 1671, Class 6.1, PG II</v>
      </c>
      <c r="E577" s="2">
        <f>'2 Diag Ordering list'!G542*'2 Diag Ordering list'!P542</f>
        <v>0</v>
      </c>
      <c r="F577" s="2">
        <f>'2 Diag Ordering list'!G542*'2 Diag Ordering list'!L542</f>
        <v>0</v>
      </c>
      <c r="G577" s="2">
        <f>'2 Diag Ordering list'!G542*'2 Diag Ordering list'!H542</f>
        <v>0</v>
      </c>
    </row>
    <row r="578" spans="1:7" x14ac:dyDescent="0.2">
      <c r="A578" s="2">
        <f>'2 Diag Ordering list'!A543</f>
        <v>106333</v>
      </c>
      <c r="B578" s="2" t="str">
        <f>'2 Diag Ordering list'!F543</f>
        <v>TTM</v>
      </c>
      <c r="C578" s="2">
        <f>'2 Diag Ordering list'!G543</f>
        <v>0</v>
      </c>
      <c r="D578" s="2" t="str">
        <f>'2 Diag Ordering list'!K543</f>
        <v>Dangerous cargo
UN 1219, Class 3, PG II</v>
      </c>
      <c r="E578" s="2">
        <f>'2 Diag Ordering list'!G543*'2 Diag Ordering list'!P543</f>
        <v>0</v>
      </c>
      <c r="F578" s="2">
        <f>'2 Diag Ordering list'!G543*'2 Diag Ordering list'!L543</f>
        <v>0</v>
      </c>
      <c r="G578" s="2">
        <f>'2 Diag Ordering list'!G543*'2 Diag Ordering list'!H543</f>
        <v>0</v>
      </c>
    </row>
    <row r="579" spans="1:7" x14ac:dyDescent="0.2">
      <c r="A579" s="2" t="str">
        <f>'2 Diag Ordering list'!A544</f>
        <v xml:space="preserve">5.3.2 Waste management consumables	</v>
      </c>
      <c r="B579" s="2">
        <f>'2 Diag Ordering list'!F544</f>
        <v>0</v>
      </c>
      <c r="C579" s="2">
        <f>'2 Diag Ordering list'!G544</f>
        <v>0</v>
      </c>
      <c r="D579" s="2">
        <f>'2 Diag Ordering list'!K544</f>
        <v>0</v>
      </c>
      <c r="E579" s="2">
        <f>'2 Diag Ordering list'!G544*'2 Diag Ordering list'!P544</f>
        <v>0</v>
      </c>
      <c r="F579" s="2">
        <f>'2 Diag Ordering list'!G544*'2 Diag Ordering list'!L544</f>
        <v>0</v>
      </c>
      <c r="G579" s="2">
        <f>'2 Diag Ordering list'!G544*'2 Diag Ordering list'!H544</f>
        <v>0</v>
      </c>
    </row>
    <row r="580" spans="1:7" x14ac:dyDescent="0.2">
      <c r="A580" s="2">
        <f>'2 Diag Ordering list'!A545</f>
        <v>106253</v>
      </c>
      <c r="B580" s="2" t="str">
        <f>'2 Diag Ordering list'!F545</f>
        <v>TTM</v>
      </c>
      <c r="C580" s="2">
        <f>'2 Diag Ordering list'!G545</f>
        <v>0</v>
      </c>
      <c r="D580" s="2" t="str">
        <f>'2 Diag Ordering list'!K545</f>
        <v>General Cargo</v>
      </c>
      <c r="E580" s="2">
        <f>'2 Diag Ordering list'!G545*'2 Diag Ordering list'!P545</f>
        <v>0</v>
      </c>
      <c r="F580" s="2">
        <f>'2 Diag Ordering list'!G545*'2 Diag Ordering list'!L545</f>
        <v>0</v>
      </c>
      <c r="G580" s="2">
        <f>'2 Diag Ordering list'!G545*'2 Diag Ordering list'!H545</f>
        <v>0</v>
      </c>
    </row>
    <row r="581" spans="1:7" x14ac:dyDescent="0.2">
      <c r="A581" s="2">
        <f>'2 Diag Ordering list'!A546</f>
        <v>106718</v>
      </c>
      <c r="B581" s="2" t="str">
        <f>'2 Diag Ordering list'!F546</f>
        <v>TTM</v>
      </c>
      <c r="C581" s="2">
        <f>'2 Diag Ordering list'!G546</f>
        <v>0</v>
      </c>
      <c r="D581" s="2" t="str">
        <f>'2 Diag Ordering list'!K546</f>
        <v>General Cargo</v>
      </c>
      <c r="E581" s="2">
        <f>'2 Diag Ordering list'!G546*'2 Diag Ordering list'!P546</f>
        <v>0</v>
      </c>
      <c r="F581" s="2">
        <f>'2 Diag Ordering list'!G546*'2 Diag Ordering list'!L546</f>
        <v>0</v>
      </c>
      <c r="G581" s="2">
        <f>'2 Diag Ordering list'!G546*'2 Diag Ordering list'!H546</f>
        <v>0</v>
      </c>
    </row>
    <row r="582" spans="1:7" x14ac:dyDescent="0.2">
      <c r="A582" s="2">
        <f>'2 Diag Ordering list'!A547</f>
        <v>106256</v>
      </c>
      <c r="B582" s="2" t="str">
        <f>'2 Diag Ordering list'!F547</f>
        <v>TTM</v>
      </c>
      <c r="C582" s="2">
        <f>'2 Diag Ordering list'!G547</f>
        <v>0</v>
      </c>
      <c r="D582" s="2" t="str">
        <f>'2 Diag Ordering list'!K547</f>
        <v>General Cargo</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106358</v>
      </c>
      <c r="B583" s="2" t="str">
        <f>'2 Diag Ordering list'!F548</f>
        <v>TTM</v>
      </c>
      <c r="C583" s="2">
        <f>'2 Diag Ordering list'!G548</f>
        <v>0</v>
      </c>
      <c r="D583" s="2" t="str">
        <f>'2 Diag Ordering list'!K548</f>
        <v>General Cargo</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106359</v>
      </c>
      <c r="B584" s="2" t="str">
        <f>'2 Diag Ordering list'!F549</f>
        <v>TTM</v>
      </c>
      <c r="C584" s="2">
        <f>'2 Diag Ordering list'!G549</f>
        <v>0</v>
      </c>
      <c r="D584" s="2" t="str">
        <f>'2 Diag Ordering list'!K549</f>
        <v>General Cargo</v>
      </c>
      <c r="E584" s="2">
        <f>'2 Diag Ordering list'!G549*'2 Diag Ordering list'!P549</f>
        <v>0</v>
      </c>
      <c r="F584" s="2">
        <f>'2 Diag Ordering list'!G549*'2 Diag Ordering list'!L549</f>
        <v>0</v>
      </c>
      <c r="G584" s="2">
        <f>'2 Diag Ordering list'!G549*'2 Diag Ordering list'!H549</f>
        <v>0</v>
      </c>
    </row>
    <row r="585" spans="1:7" x14ac:dyDescent="0.2">
      <c r="A585" s="2" t="str">
        <f>'2 Diag Ordering list'!A550</f>
        <v>6. LABORATORY EQUIPMENT</v>
      </c>
      <c r="B585" s="2">
        <f>'2 Diag Ordering list'!F550</f>
        <v>0</v>
      </c>
      <c r="C585" s="2">
        <f>'2 Diag Ordering list'!G550</f>
        <v>0</v>
      </c>
      <c r="D585" s="2">
        <f>'2 Diag Ordering list'!K550</f>
        <v>0</v>
      </c>
      <c r="E585" s="2">
        <f>'2 Diag Ordering list'!G550*'2 Diag Ordering list'!P550</f>
        <v>0</v>
      </c>
      <c r="F585" s="2">
        <f>'2 Diag Ordering list'!G550*'2 Diag Ordering list'!L550</f>
        <v>0</v>
      </c>
      <c r="G585" s="2">
        <f>'2 Diag Ordering list'!G550*'2 Diag Ordering list'!H550</f>
        <v>0</v>
      </c>
    </row>
    <row r="586" spans="1:7" x14ac:dyDescent="0.2">
      <c r="A586" s="2" t="str">
        <f>'2 Diag Ordering list'!A551</f>
        <v>6.1 UPS AND SOLAR PANELS</v>
      </c>
      <c r="B586" s="2">
        <f>'2 Diag Ordering list'!F551</f>
        <v>0</v>
      </c>
      <c r="C586" s="2">
        <f>'2 Diag Ordering list'!G551</f>
        <v>0</v>
      </c>
      <c r="D586" s="2">
        <f>'2 Diag Ordering list'!K551</f>
        <v>0</v>
      </c>
      <c r="E586" s="2">
        <f>'2 Diag Ordering list'!G551*'2 Diag Ordering list'!P551</f>
        <v>0</v>
      </c>
      <c r="F586" s="2">
        <f>'2 Diag Ordering list'!G551*'2 Diag Ordering list'!L551</f>
        <v>0</v>
      </c>
      <c r="G586" s="2">
        <f>'2 Diag Ordering list'!G551*'2 Diag Ordering list'!H551</f>
        <v>0</v>
      </c>
    </row>
    <row r="587" spans="1:7" x14ac:dyDescent="0.2">
      <c r="A587" s="2" t="str">
        <f>'2 Diag Ordering list'!A552</f>
        <v>6.1.1 UPSs</v>
      </c>
      <c r="B587" s="2">
        <f>'2 Diag Ordering list'!F552</f>
        <v>0</v>
      </c>
      <c r="C587" s="2">
        <f>'2 Diag Ordering list'!G552</f>
        <v>0</v>
      </c>
      <c r="D587" s="2">
        <f>'2 Diag Ordering list'!K552</f>
        <v>0</v>
      </c>
      <c r="E587" s="2">
        <f>'2 Diag Ordering list'!G552*'2 Diag Ordering list'!P552</f>
        <v>0</v>
      </c>
      <c r="F587" s="2">
        <f>'2 Diag Ordering list'!G552*'2 Diag Ordering list'!L552</f>
        <v>0</v>
      </c>
      <c r="G587" s="2">
        <f>'2 Diag Ordering list'!G552*'2 Diag Ordering list'!H552</f>
        <v>0</v>
      </c>
    </row>
    <row r="588" spans="1:7" x14ac:dyDescent="0.2">
      <c r="A588" s="2">
        <f>'2 Diag Ordering list'!A553</f>
        <v>106707</v>
      </c>
      <c r="B588" s="2" t="str">
        <f>'2 Diag Ordering list'!F553</f>
        <v>TTM</v>
      </c>
      <c r="C588" s="2">
        <f>'2 Diag Ordering list'!G553</f>
        <v>0</v>
      </c>
      <c r="D588" s="2" t="str">
        <f>'2 Diag Ordering list'!K553</f>
        <v>General cargo UN 2800
Valve Regulated Lead Acid Battery: UN 2800 Class 8 Packing group not restricted as per special provision A48 / A67</v>
      </c>
      <c r="E588" s="2">
        <f>'2 Diag Ordering list'!G553*'2 Diag Ordering list'!P553</f>
        <v>0</v>
      </c>
      <c r="F588" s="2">
        <f>'2 Diag Ordering list'!G553*'2 Diag Ordering list'!L553</f>
        <v>0</v>
      </c>
      <c r="G588" s="2">
        <f>'2 Diag Ordering list'!G553*'2 Diag Ordering list'!H553</f>
        <v>0</v>
      </c>
    </row>
    <row r="589" spans="1:7" x14ac:dyDescent="0.2">
      <c r="A589" s="2">
        <f>'2 Diag Ordering list'!A554</f>
        <v>106708</v>
      </c>
      <c r="B589" s="2" t="str">
        <f>'2 Diag Ordering list'!F554</f>
        <v>TTM</v>
      </c>
      <c r="C589" s="2">
        <f>'2 Diag Ordering list'!G554</f>
        <v>0</v>
      </c>
      <c r="D589" s="2" t="str">
        <f>'2 Diag Ordering list'!K554</f>
        <v>General cargo UN 2800
Valve Regulated Lead Acid Battery: UN 2800 Class 8 Packing group not restricted as per special provision A48 / A67</v>
      </c>
      <c r="E589" s="2">
        <f>'2 Diag Ordering list'!G554*'2 Diag Ordering list'!P554</f>
        <v>0</v>
      </c>
      <c r="F589" s="2">
        <f>'2 Diag Ordering list'!G554*'2 Diag Ordering list'!L554</f>
        <v>0</v>
      </c>
      <c r="G589" s="2">
        <f>'2 Diag Ordering list'!G554*'2 Diag Ordering list'!H554</f>
        <v>0</v>
      </c>
    </row>
    <row r="590" spans="1:7" x14ac:dyDescent="0.2">
      <c r="A590" s="2">
        <f>'2 Diag Ordering list'!A555</f>
        <v>106709</v>
      </c>
      <c r="B590" s="2" t="str">
        <f>'2 Diag Ordering list'!F555</f>
        <v>TTM</v>
      </c>
      <c r="C590" s="2">
        <f>'2 Diag Ordering list'!G555</f>
        <v>0</v>
      </c>
      <c r="D590" s="2" t="str">
        <f>'2 Diag Ordering list'!K555</f>
        <v>General cargo UN 2800
Valve Regulated Lead Acid Battery: UN 2800 Class 8 Packing group not restricted as per special provision A48 / A67</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106710</v>
      </c>
      <c r="B591" s="2" t="str">
        <f>'2 Diag Ordering list'!F556</f>
        <v>TTM</v>
      </c>
      <c r="C591" s="2">
        <f>'2 Diag Ordering list'!G556</f>
        <v>0</v>
      </c>
      <c r="D591" s="2" t="str">
        <f>'2 Diag Ordering list'!K556</f>
        <v>General cargo UN 2800
Valve Regulated Lead Acid Battery: UN 2800 Class 8 Packing group not restricted as per special provision A48 / A67</v>
      </c>
      <c r="E591" s="2">
        <f>'2 Diag Ordering list'!G556*'2 Diag Ordering list'!P556</f>
        <v>0</v>
      </c>
      <c r="F591" s="2">
        <f>'2 Diag Ordering list'!G556*'2 Diag Ordering list'!L556</f>
        <v>0</v>
      </c>
      <c r="G591" s="2">
        <f>'2 Diag Ordering list'!G556*'2 Diag Ordering list'!H556</f>
        <v>0</v>
      </c>
    </row>
    <row r="592" spans="1:7" x14ac:dyDescent="0.2">
      <c r="A592" s="2" t="str">
        <f>'2 Diag Ordering list'!A557</f>
        <v>6.1.2 Solar panels</v>
      </c>
      <c r="B592" s="2">
        <f>'2 Diag Ordering list'!F557</f>
        <v>0</v>
      </c>
      <c r="C592" s="2">
        <f>'2 Diag Ordering list'!G557</f>
        <v>0</v>
      </c>
      <c r="D592" s="2">
        <f>'2 Diag Ordering list'!K557</f>
        <v>0</v>
      </c>
      <c r="E592" s="2">
        <f>'2 Diag Ordering list'!G557*'2 Diag Ordering list'!P557</f>
        <v>0</v>
      </c>
      <c r="F592" s="2">
        <f>'2 Diag Ordering list'!G557*'2 Diag Ordering list'!L557</f>
        <v>0</v>
      </c>
      <c r="G592" s="2">
        <f>'2 Diag Ordering list'!G557*'2 Diag Ordering list'!H557</f>
        <v>0</v>
      </c>
    </row>
    <row r="593" spans="1:7" x14ac:dyDescent="0.2">
      <c r="A593" s="2">
        <f>'2 Diag Ordering list'!A558</f>
        <v>106493</v>
      </c>
      <c r="B593" s="2" t="str">
        <f>'2 Diag Ordering list'!F558</f>
        <v>TTM</v>
      </c>
      <c r="C593" s="2">
        <f>'2 Diag Ordering list'!G558</f>
        <v>0</v>
      </c>
      <c r="D593" s="2" t="str">
        <f>'2 Diag Ordering list'!K558</f>
        <v>General Cargo</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106831</v>
      </c>
      <c r="B594" s="2" t="str">
        <f>'2 Diag Ordering list'!F559</f>
        <v>TTM</v>
      </c>
      <c r="C594" s="2">
        <f>'2 Diag Ordering list'!G559</f>
        <v>0</v>
      </c>
      <c r="D594" s="2" t="str">
        <f>'2 Diag Ordering list'!K559</f>
        <v>General Cargo
Batteries included (Trouble-free transport of operational blocks, no restrictions for rail, road, sea and air transportation (IATA, DGR, clause A67))</v>
      </c>
      <c r="E594" s="2">
        <f>'2 Diag Ordering list'!G559*'2 Diag Ordering list'!P559</f>
        <v>0</v>
      </c>
      <c r="F594" s="2">
        <f>'2 Diag Ordering list'!G559*'2 Diag Ordering list'!L559</f>
        <v>0</v>
      </c>
      <c r="G594" s="2">
        <f>'2 Diag Ordering list'!G559*'2 Diag Ordering list'!H559</f>
        <v>0</v>
      </c>
    </row>
    <row r="595" spans="1:7" x14ac:dyDescent="0.2">
      <c r="A595" s="2" t="str">
        <f>'2 Diag Ordering list'!A560</f>
        <v>6.2 AUTOCLAVES</v>
      </c>
      <c r="B595" s="2">
        <f>'2 Diag Ordering list'!F560</f>
        <v>0</v>
      </c>
      <c r="C595" s="2">
        <f>'2 Diag Ordering list'!G560</f>
        <v>0</v>
      </c>
      <c r="D595" s="2">
        <f>'2 Diag Ordering list'!K560</f>
        <v>0</v>
      </c>
      <c r="E595" s="2">
        <f>'2 Diag Ordering list'!G560*'2 Diag Ordering list'!P560</f>
        <v>0</v>
      </c>
      <c r="F595" s="2">
        <f>'2 Diag Ordering list'!G560*'2 Diag Ordering list'!L560</f>
        <v>0</v>
      </c>
      <c r="G595" s="2">
        <f>'2 Diag Ordering list'!G560*'2 Diag Ordering list'!H560</f>
        <v>0</v>
      </c>
    </row>
    <row r="596" spans="1:7" x14ac:dyDescent="0.2">
      <c r="A596" s="2" t="str">
        <f>'2 Diag Ordering list'!A561</f>
        <v>6.2.1 Horizontal Autoclaves</v>
      </c>
      <c r="B596" s="2">
        <f>'2 Diag Ordering list'!F561</f>
        <v>0</v>
      </c>
      <c r="C596" s="2">
        <f>'2 Diag Ordering list'!G561</f>
        <v>0</v>
      </c>
      <c r="D596" s="2">
        <f>'2 Diag Ordering list'!K561</f>
        <v>0</v>
      </c>
      <c r="E596" s="2">
        <f>'2 Diag Ordering list'!G561*'2 Diag Ordering list'!P561</f>
        <v>0</v>
      </c>
      <c r="F596" s="2">
        <f>'2 Diag Ordering list'!G561*'2 Diag Ordering list'!L561</f>
        <v>0</v>
      </c>
      <c r="G596" s="2">
        <f>'2 Diag Ordering list'!G561*'2 Diag Ordering list'!H561</f>
        <v>0</v>
      </c>
    </row>
    <row r="597" spans="1:7" x14ac:dyDescent="0.2">
      <c r="A597" s="2">
        <f>'2 Diag Ordering list'!A562</f>
        <v>106750</v>
      </c>
      <c r="B597" s="2" t="str">
        <f>'2 Diag Ordering list'!F562</f>
        <v>TTM</v>
      </c>
      <c r="C597" s="2">
        <f>'2 Diag Ordering list'!G562</f>
        <v>0</v>
      </c>
      <c r="D597" s="2" t="str">
        <f>'2 Diag Ordering list'!K562</f>
        <v>General Cargo</v>
      </c>
      <c r="E597" s="2">
        <f>'2 Diag Ordering list'!G562*'2 Diag Ordering list'!P562</f>
        <v>0</v>
      </c>
      <c r="F597" s="2">
        <f>'2 Diag Ordering list'!G562*'2 Diag Ordering list'!L562</f>
        <v>0</v>
      </c>
      <c r="G597" s="2">
        <f>'2 Diag Ordering list'!G562*'2 Diag Ordering list'!H562</f>
        <v>0</v>
      </c>
    </row>
    <row r="598" spans="1:7" x14ac:dyDescent="0.2">
      <c r="A598" s="2">
        <f>'2 Diag Ordering list'!A563</f>
        <v>106751</v>
      </c>
      <c r="B598" s="2" t="str">
        <f>'2 Diag Ordering list'!F563</f>
        <v>TTM</v>
      </c>
      <c r="C598" s="2">
        <f>'2 Diag Ordering list'!G563</f>
        <v>0</v>
      </c>
      <c r="D598" s="2" t="str">
        <f>'2 Diag Ordering list'!K563</f>
        <v>General Cargo</v>
      </c>
      <c r="E598" s="2">
        <f>'2 Diag Ordering list'!G563*'2 Diag Ordering list'!P563</f>
        <v>0</v>
      </c>
      <c r="F598" s="2">
        <f>'2 Diag Ordering list'!G563*'2 Diag Ordering list'!L563</f>
        <v>0</v>
      </c>
      <c r="G598" s="2">
        <f>'2 Diag Ordering list'!G563*'2 Diag Ordering list'!H563</f>
        <v>0</v>
      </c>
    </row>
    <row r="599" spans="1:7" x14ac:dyDescent="0.2">
      <c r="A599" s="2">
        <f>'2 Diag Ordering list'!A564</f>
        <v>106752</v>
      </c>
      <c r="B599" s="2" t="str">
        <f>'2 Diag Ordering list'!F564</f>
        <v>TTM</v>
      </c>
      <c r="C599" s="2">
        <f>'2 Diag Ordering list'!G564</f>
        <v>0</v>
      </c>
      <c r="D599" s="2" t="str">
        <f>'2 Diag Ordering list'!K564</f>
        <v>General Cargo</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106753</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106754</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106490</v>
      </c>
      <c r="B602" s="2" t="str">
        <f>'2 Diag Ordering list'!F567</f>
        <v>TTM</v>
      </c>
      <c r="C602" s="2">
        <f>'2 Diag Ordering list'!G567</f>
        <v>0</v>
      </c>
      <c r="D602" s="2" t="str">
        <f>'2 Diag Ordering list'!K567</f>
        <v>Service</v>
      </c>
      <c r="E602" s="2" t="e">
        <f>'2 Diag Ordering list'!G567*'2 Diag Ordering list'!P567</f>
        <v>#VALUE!</v>
      </c>
      <c r="F602" s="2" t="e">
        <f>'2 Diag Ordering list'!G567*'2 Diag Ordering list'!L567</f>
        <v>#VALUE!</v>
      </c>
      <c r="G602" s="2">
        <f>'2 Diag Ordering list'!G567*'2 Diag Ordering list'!H567</f>
        <v>0</v>
      </c>
    </row>
    <row r="603" spans="1:7" x14ac:dyDescent="0.2">
      <c r="A603" s="2">
        <f>'2 Diag Ordering list'!A568</f>
        <v>106808</v>
      </c>
      <c r="B603" s="2" t="str">
        <f>'2 Diag Ordering list'!F568</f>
        <v>TTM</v>
      </c>
      <c r="C603" s="2">
        <f>'2 Diag Ordering list'!G568</f>
        <v>0</v>
      </c>
      <c r="D603" s="2" t="str">
        <f>'2 Diag Ordering list'!K568</f>
        <v>General Cargo</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106809</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106810</v>
      </c>
      <c r="B605" s="2" t="str">
        <f>'2 Diag Ordering list'!F570</f>
        <v>TTM</v>
      </c>
      <c r="C605" s="2">
        <f>'2 Diag Ordering list'!G570</f>
        <v>0</v>
      </c>
      <c r="D605" s="2" t="str">
        <f>'2 Diag Ordering list'!K570</f>
        <v>General Cargo</v>
      </c>
      <c r="E605" s="2">
        <f>'2 Diag Ordering list'!G570*'2 Diag Ordering list'!P570</f>
        <v>0</v>
      </c>
      <c r="F605" s="2">
        <f>'2 Diag Ordering list'!G570*'2 Diag Ordering list'!L570</f>
        <v>0</v>
      </c>
      <c r="G605" s="2">
        <f>'2 Diag Ordering list'!G570*'2 Diag Ordering list'!H570</f>
        <v>0</v>
      </c>
    </row>
    <row r="606" spans="1:7" x14ac:dyDescent="0.2">
      <c r="A606" s="2">
        <f>'2 Diag Ordering list'!A571</f>
        <v>106811</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106812</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106490</v>
      </c>
      <c r="B608" s="2" t="str">
        <f>'2 Diag Ordering list'!F573</f>
        <v>TTM</v>
      </c>
      <c r="C608" s="2">
        <f>'2 Diag Ordering list'!G573</f>
        <v>0</v>
      </c>
      <c r="D608" s="2" t="str">
        <f>'2 Diag Ordering list'!K573</f>
        <v>Service</v>
      </c>
      <c r="E608" s="2" t="e">
        <f>'2 Diag Ordering list'!G573*'2 Diag Ordering list'!P573</f>
        <v>#VALUE!</v>
      </c>
      <c r="F608" s="2" t="e">
        <f>'2 Diag Ordering list'!G573*'2 Diag Ordering list'!L573</f>
        <v>#VALUE!</v>
      </c>
      <c r="G608" s="2">
        <f>'2 Diag Ordering list'!G573*'2 Diag Ordering list'!H573</f>
        <v>0</v>
      </c>
    </row>
    <row r="609" spans="1:7" x14ac:dyDescent="0.2">
      <c r="A609" s="2" t="str">
        <f>'2 Diag Ordering list'!A574</f>
        <v>6.2.2 Vertical Autoclaves</v>
      </c>
      <c r="B609" s="2">
        <f>'2 Diag Ordering list'!F574</f>
        <v>0</v>
      </c>
      <c r="C609" s="2">
        <f>'2 Diag Ordering list'!G574</f>
        <v>0</v>
      </c>
      <c r="D609" s="2">
        <f>'2 Diag Ordering list'!K574</f>
        <v>0</v>
      </c>
      <c r="E609" s="2">
        <f>'2 Diag Ordering list'!G574*'2 Diag Ordering list'!P574</f>
        <v>0</v>
      </c>
      <c r="F609" s="2">
        <f>'2 Diag Ordering list'!G574*'2 Diag Ordering list'!L574</f>
        <v>0</v>
      </c>
      <c r="G609" s="2">
        <f>'2 Diag Ordering list'!G574*'2 Diag Ordering list'!H574</f>
        <v>0</v>
      </c>
    </row>
    <row r="610" spans="1:7" x14ac:dyDescent="0.2">
      <c r="A610" s="2">
        <f>'2 Diag Ordering list'!A575</f>
        <v>106813</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106814</v>
      </c>
      <c r="B611" s="2" t="str">
        <f>'2 Diag Ordering list'!F576</f>
        <v>TTM</v>
      </c>
      <c r="C611" s="2">
        <f>'2 Diag Ordering list'!G576</f>
        <v>0</v>
      </c>
      <c r="D611" s="2" t="str">
        <f>'2 Diag Ordering list'!K576</f>
        <v>General Cargo</v>
      </c>
      <c r="E611" s="2">
        <f>'2 Diag Ordering list'!G576*'2 Diag Ordering list'!P576</f>
        <v>0</v>
      </c>
      <c r="F611" s="2">
        <f>'2 Diag Ordering list'!G576*'2 Diag Ordering list'!L576</f>
        <v>0</v>
      </c>
      <c r="G611" s="2">
        <f>'2 Diag Ordering list'!G576*'2 Diag Ordering list'!H576</f>
        <v>0</v>
      </c>
    </row>
    <row r="612" spans="1:7" x14ac:dyDescent="0.2">
      <c r="A612" s="2">
        <f>'2 Diag Ordering list'!A577</f>
        <v>106815</v>
      </c>
      <c r="B612" s="2" t="str">
        <f>'2 Diag Ordering list'!F577</f>
        <v>TTM</v>
      </c>
      <c r="C612" s="2">
        <f>'2 Diag Ordering list'!G577</f>
        <v>0</v>
      </c>
      <c r="D612" s="2" t="str">
        <f>'2 Diag Ordering list'!K577</f>
        <v>General Cargo</v>
      </c>
      <c r="E612" s="2">
        <f>'2 Diag Ordering list'!G577*'2 Diag Ordering list'!P577</f>
        <v>0</v>
      </c>
      <c r="F612" s="2">
        <f>'2 Diag Ordering list'!G577*'2 Diag Ordering list'!L577</f>
        <v>0</v>
      </c>
      <c r="G612" s="2">
        <f>'2 Diag Ordering list'!G577*'2 Diag Ordering list'!H577</f>
        <v>0</v>
      </c>
    </row>
    <row r="613" spans="1:7" x14ac:dyDescent="0.2">
      <c r="A613" s="2">
        <f>'2 Diag Ordering list'!A578</f>
        <v>106816</v>
      </c>
      <c r="B613" s="2" t="str">
        <f>'2 Diag Ordering list'!F578</f>
        <v>TTM</v>
      </c>
      <c r="C613" s="2">
        <f>'2 Diag Ordering list'!G578</f>
        <v>0</v>
      </c>
      <c r="D613" s="2" t="str">
        <f>'2 Diag Ordering list'!K578</f>
        <v>General Cargo</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106817</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f>'2 Diag Ordering list'!A580</f>
        <v>106490</v>
      </c>
      <c r="B615" s="2" t="str">
        <f>'2 Diag Ordering list'!F580</f>
        <v>TTM</v>
      </c>
      <c r="C615" s="2">
        <f>'2 Diag Ordering list'!G580</f>
        <v>0</v>
      </c>
      <c r="D615" s="2" t="str">
        <f>'2 Diag Ordering list'!K580</f>
        <v>Service</v>
      </c>
      <c r="E615" s="2" t="e">
        <f>'2 Diag Ordering list'!G580*'2 Diag Ordering list'!P580</f>
        <v>#VALUE!</v>
      </c>
      <c r="F615" s="2" t="e">
        <f>'2 Diag Ordering list'!G580*'2 Diag Ordering list'!L580</f>
        <v>#VALUE!</v>
      </c>
      <c r="G615" s="2">
        <f>'2 Diag Ordering list'!G580*'2 Diag Ordering list'!H580</f>
        <v>0</v>
      </c>
    </row>
    <row r="616" spans="1:7" x14ac:dyDescent="0.2">
      <c r="A616" s="2">
        <f>'2 Diag Ordering list'!A581</f>
        <v>106824</v>
      </c>
      <c r="B616" s="2" t="str">
        <f>'2 Diag Ordering list'!F581</f>
        <v>TTM</v>
      </c>
      <c r="C616" s="2">
        <f>'2 Diag Ordering list'!G581</f>
        <v>0</v>
      </c>
      <c r="D616" s="2" t="str">
        <f>'2 Diag Ordering list'!K581</f>
        <v>General Cargo</v>
      </c>
      <c r="E616" s="2">
        <f>'2 Diag Ordering list'!G581*'2 Diag Ordering list'!P581</f>
        <v>0</v>
      </c>
      <c r="F616" s="2">
        <f>'2 Diag Ordering list'!G581*'2 Diag Ordering list'!L581</f>
        <v>0</v>
      </c>
      <c r="G616" s="2">
        <f>'2 Diag Ordering list'!G581*'2 Diag Ordering list'!H581</f>
        <v>0</v>
      </c>
    </row>
    <row r="617" spans="1:7" x14ac:dyDescent="0.2">
      <c r="A617" s="2">
        <f>'2 Diag Ordering list'!A582</f>
        <v>106825</v>
      </c>
      <c r="B617" s="2" t="str">
        <f>'2 Diag Ordering list'!F582</f>
        <v>TTM</v>
      </c>
      <c r="C617" s="2">
        <f>'2 Diag Ordering list'!G582</f>
        <v>0</v>
      </c>
      <c r="D617" s="2" t="str">
        <f>'2 Diag Ordering list'!K582</f>
        <v>General Cargo</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106826</v>
      </c>
      <c r="B618" s="2" t="str">
        <f>'2 Diag Ordering list'!F583</f>
        <v>TTM</v>
      </c>
      <c r="C618" s="2">
        <f>'2 Diag Ordering list'!G583</f>
        <v>0</v>
      </c>
      <c r="D618" s="2" t="str">
        <f>'2 Diag Ordering list'!K583</f>
        <v>General Cargo</v>
      </c>
      <c r="E618" s="2">
        <f>'2 Diag Ordering list'!G583*'2 Diag Ordering list'!P583</f>
        <v>0</v>
      </c>
      <c r="F618" s="2">
        <f>'2 Diag Ordering list'!G583*'2 Diag Ordering list'!L583</f>
        <v>0</v>
      </c>
      <c r="G618" s="2">
        <f>'2 Diag Ordering list'!G583*'2 Diag Ordering list'!H583</f>
        <v>0</v>
      </c>
    </row>
    <row r="619" spans="1:7" x14ac:dyDescent="0.2">
      <c r="A619" s="2">
        <f>'2 Diag Ordering list'!A584</f>
        <v>106827</v>
      </c>
      <c r="B619" s="2" t="str">
        <f>'2 Diag Ordering list'!F584</f>
        <v>TTM</v>
      </c>
      <c r="C619" s="2">
        <f>'2 Diag Ordering list'!G584</f>
        <v>0</v>
      </c>
      <c r="D619" s="2" t="str">
        <f>'2 Diag Ordering list'!K584</f>
        <v>General Cargo</v>
      </c>
      <c r="E619" s="2">
        <f>'2 Diag Ordering list'!G584*'2 Diag Ordering list'!P584</f>
        <v>0</v>
      </c>
      <c r="F619" s="2">
        <f>'2 Diag Ordering list'!G584*'2 Diag Ordering list'!L584</f>
        <v>0</v>
      </c>
      <c r="G619" s="2">
        <f>'2 Diag Ordering list'!G584*'2 Diag Ordering list'!H584</f>
        <v>0</v>
      </c>
    </row>
    <row r="620" spans="1:7" x14ac:dyDescent="0.2">
      <c r="A620" s="2">
        <f>'2 Diag Ordering list'!A585</f>
        <v>106828</v>
      </c>
      <c r="B620" s="2" t="str">
        <f>'2 Diag Ordering list'!F585</f>
        <v>TTM</v>
      </c>
      <c r="C620" s="2">
        <f>'2 Diag Ordering list'!G585</f>
        <v>0</v>
      </c>
      <c r="D620" s="2" t="str">
        <f>'2 Diag Ordering list'!K585</f>
        <v>General Cargo</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106490</v>
      </c>
      <c r="B621" s="2" t="str">
        <f>'2 Diag Ordering list'!F586</f>
        <v>TTM</v>
      </c>
      <c r="C621" s="2">
        <f>'2 Diag Ordering list'!G586</f>
        <v>0</v>
      </c>
      <c r="D621" s="2" t="str">
        <f>'2 Diag Ordering list'!K586</f>
        <v>Service</v>
      </c>
      <c r="E621" s="2" t="e">
        <f>'2 Diag Ordering list'!G586*'2 Diag Ordering list'!P586</f>
        <v>#VALUE!</v>
      </c>
      <c r="F621" s="2" t="e">
        <f>'2 Diag Ordering list'!G586*'2 Diag Ordering list'!L586</f>
        <v>#VALUE!</v>
      </c>
      <c r="G621" s="2">
        <f>'2 Diag Ordering list'!G586*'2 Diag Ordering list'!H586</f>
        <v>0</v>
      </c>
    </row>
    <row r="622" spans="1:7" x14ac:dyDescent="0.2">
      <c r="A622" s="2">
        <f>'2 Diag Ordering list'!A587</f>
        <v>106580</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t="str">
        <f>'2 Diag Ordering list'!A588</f>
        <v>6.2.3 Autoclave water supply</v>
      </c>
      <c r="B623" s="2">
        <f>'2 Diag Ordering list'!F588</f>
        <v>0</v>
      </c>
      <c r="C623" s="2">
        <f>'2 Diag Ordering list'!G588</f>
        <v>0</v>
      </c>
      <c r="D623" s="2">
        <f>'2 Diag Ordering list'!K588</f>
        <v>0</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106756</v>
      </c>
      <c r="B624" s="2" t="str">
        <f>'2 Diag Ordering list'!F589</f>
        <v>TTM</v>
      </c>
      <c r="C624" s="2">
        <f>'2 Diag Ordering list'!G589</f>
        <v>0</v>
      </c>
      <c r="D624" s="2" t="str">
        <f>'2 Diag Ordering list'!K589</f>
        <v>General Cargo</v>
      </c>
      <c r="E624" s="2">
        <f>'2 Diag Ordering list'!G589*'2 Diag Ordering list'!P589</f>
        <v>0</v>
      </c>
      <c r="F624" s="2">
        <f>'2 Diag Ordering list'!G589*'2 Diag Ordering list'!L589</f>
        <v>0</v>
      </c>
      <c r="G624" s="2">
        <f>'2 Diag Ordering list'!G589*'2 Diag Ordering list'!H589</f>
        <v>0</v>
      </c>
    </row>
    <row r="625" spans="1:7" x14ac:dyDescent="0.2">
      <c r="A625" s="2" t="str">
        <f>'2 Diag Ordering list'!A590</f>
        <v>6.3 BIOSAFETY CABINETS</v>
      </c>
      <c r="B625" s="2">
        <f>'2 Diag Ordering list'!F590</f>
        <v>0</v>
      </c>
      <c r="C625" s="2">
        <f>'2 Diag Ordering list'!G590</f>
        <v>0</v>
      </c>
      <c r="D625" s="2">
        <f>'2 Diag Ordering list'!K590</f>
        <v>0</v>
      </c>
      <c r="E625" s="2">
        <f>'2 Diag Ordering list'!G590*'2 Diag Ordering list'!P590</f>
        <v>0</v>
      </c>
      <c r="F625" s="2">
        <f>'2 Diag Ordering list'!G590*'2 Diag Ordering list'!L590</f>
        <v>0</v>
      </c>
      <c r="G625" s="2">
        <f>'2 Diag Ordering list'!G590*'2 Diag Ordering list'!H590</f>
        <v>0</v>
      </c>
    </row>
    <row r="626" spans="1:7" x14ac:dyDescent="0.2">
      <c r="A626" s="2" t="str">
        <f>'2 Diag Ordering list'!A591</f>
        <v>6.3.1 Biosafety cabinet Class II Type A2</v>
      </c>
      <c r="B626" s="2">
        <f>'2 Diag Ordering list'!F591</f>
        <v>0</v>
      </c>
      <c r="C626" s="2">
        <f>'2 Diag Ordering list'!G591</f>
        <v>0</v>
      </c>
      <c r="D626" s="2">
        <f>'2 Diag Ordering list'!K591</f>
        <v>0</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106757</v>
      </c>
      <c r="B627" s="2" t="str">
        <f>'2 Diag Ordering list'!F592</f>
        <v>TTM</v>
      </c>
      <c r="C627" s="2">
        <f>'2 Diag Ordering list'!G592</f>
        <v>0</v>
      </c>
      <c r="D627" s="2" t="str">
        <f>'2 Diag Ordering list'!K592</f>
        <v>General Cargo Large</v>
      </c>
      <c r="E627" s="2">
        <f>'2 Diag Ordering list'!G592*'2 Diag Ordering list'!P592</f>
        <v>0</v>
      </c>
      <c r="F627" s="2">
        <f>'2 Diag Ordering list'!G592*'2 Diag Ordering list'!L592</f>
        <v>0</v>
      </c>
      <c r="G627" s="2">
        <f>'2 Diag Ordering list'!G592*'2 Diag Ordering list'!H592</f>
        <v>0</v>
      </c>
    </row>
    <row r="628" spans="1:7" x14ac:dyDescent="0.2">
      <c r="A628" s="2">
        <f>'2 Diag Ordering list'!A593</f>
        <v>106758</v>
      </c>
      <c r="B628" s="2" t="str">
        <f>'2 Diag Ordering list'!F593</f>
        <v>TTM</v>
      </c>
      <c r="C628" s="2">
        <f>'2 Diag Ordering list'!G593</f>
        <v>0</v>
      </c>
      <c r="D628" s="2" t="str">
        <f>'2 Diag Ordering list'!K593</f>
        <v>General Cargo</v>
      </c>
      <c r="E628" s="2">
        <f>'2 Diag Ordering list'!G593*'2 Diag Ordering list'!P593</f>
        <v>0</v>
      </c>
      <c r="F628" s="2">
        <f>'2 Diag Ordering list'!G593*'2 Diag Ordering list'!L593</f>
        <v>0</v>
      </c>
      <c r="G628" s="2">
        <f>'2 Diag Ordering list'!G593*'2 Diag Ordering list'!H593</f>
        <v>0</v>
      </c>
    </row>
    <row r="629" spans="1:7" x14ac:dyDescent="0.2">
      <c r="A629" s="2">
        <f>'2 Diag Ordering list'!A594</f>
        <v>106759</v>
      </c>
      <c r="B629" s="2" t="str">
        <f>'2 Diag Ordering list'!F594</f>
        <v>TTM</v>
      </c>
      <c r="C629" s="2">
        <f>'2 Diag Ordering list'!G594</f>
        <v>0</v>
      </c>
      <c r="D629" s="2" t="str">
        <f>'2 Diag Ordering list'!K594</f>
        <v>General Cargo</v>
      </c>
      <c r="E629" s="2">
        <f>'2 Diag Ordering list'!G594*'2 Diag Ordering list'!P594</f>
        <v>0</v>
      </c>
      <c r="F629" s="2">
        <f>'2 Diag Ordering list'!G594*'2 Diag Ordering list'!L594</f>
        <v>0</v>
      </c>
      <c r="G629" s="2">
        <f>'2 Diag Ordering list'!G594*'2 Diag Ordering list'!H594</f>
        <v>0</v>
      </c>
    </row>
    <row r="630" spans="1:7" x14ac:dyDescent="0.2">
      <c r="A630" s="2">
        <f>'2 Diag Ordering list'!A595</f>
        <v>106760</v>
      </c>
      <c r="B630" s="2" t="str">
        <f>'2 Diag Ordering list'!F595</f>
        <v>TTM</v>
      </c>
      <c r="C630" s="2">
        <f>'2 Diag Ordering list'!G595</f>
        <v>0</v>
      </c>
      <c r="D630" s="2" t="str">
        <f>'2 Diag Ordering list'!K595</f>
        <v>General Cargo</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106761</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106762</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106763</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106764</v>
      </c>
      <c r="B634" s="2" t="str">
        <f>'2 Diag Ordering list'!F599</f>
        <v>TTM</v>
      </c>
      <c r="C634" s="2">
        <f>'2 Diag Ordering list'!G599</f>
        <v>0</v>
      </c>
      <c r="D634" s="2" t="str">
        <f>'2 Diag Ordering list'!K599</f>
        <v>General Cargo</v>
      </c>
      <c r="E634" s="2">
        <f>'2 Diag Ordering list'!G599*'2 Diag Ordering list'!P599</f>
        <v>0</v>
      </c>
      <c r="F634" s="2">
        <f>'2 Diag Ordering list'!G599*'2 Diag Ordering list'!L599</f>
        <v>0</v>
      </c>
      <c r="G634" s="2">
        <f>'2 Diag Ordering list'!G599*'2 Diag Ordering list'!H599</f>
        <v>0</v>
      </c>
    </row>
    <row r="635" spans="1:7" x14ac:dyDescent="0.2">
      <c r="A635" s="2">
        <f>'2 Diag Ordering list'!A600</f>
        <v>106489</v>
      </c>
      <c r="B635" s="2" t="str">
        <f>'2 Diag Ordering list'!F600</f>
        <v>TTM</v>
      </c>
      <c r="C635" s="2">
        <f>'2 Diag Ordering list'!G600</f>
        <v>0</v>
      </c>
      <c r="D635" s="2" t="str">
        <f>'2 Diag Ordering list'!K600</f>
        <v>Service</v>
      </c>
      <c r="E635" s="2" t="e">
        <f>'2 Diag Ordering list'!G600*'2 Diag Ordering list'!P600</f>
        <v>#VALUE!</v>
      </c>
      <c r="F635" s="2" t="e">
        <f>'2 Diag Ordering list'!G600*'2 Diag Ordering list'!L600</f>
        <v>#VALUE!</v>
      </c>
      <c r="G635" s="2">
        <f>'2 Diag Ordering list'!G600*'2 Diag Ordering list'!H600</f>
        <v>0</v>
      </c>
    </row>
    <row r="636" spans="1:7" x14ac:dyDescent="0.2">
      <c r="A636" s="2">
        <f>'2 Diag Ordering list'!A601</f>
        <v>106766</v>
      </c>
      <c r="B636" s="2" t="str">
        <f>'2 Diag Ordering list'!F601</f>
        <v>TTM</v>
      </c>
      <c r="C636" s="2">
        <f>'2 Diag Ordering list'!G601</f>
        <v>0</v>
      </c>
      <c r="D636" s="2" t="str">
        <f>'2 Diag Ordering list'!K601</f>
        <v>General Cargo Large</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106767</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106768</v>
      </c>
      <c r="B638" s="2" t="str">
        <f>'2 Diag Ordering list'!F603</f>
        <v>TTM</v>
      </c>
      <c r="C638" s="2">
        <f>'2 Diag Ordering list'!G603</f>
        <v>0</v>
      </c>
      <c r="D638" s="2" t="str">
        <f>'2 Diag Ordering list'!K603</f>
        <v>General Cargo</v>
      </c>
      <c r="E638" s="2">
        <f>'2 Diag Ordering list'!G603*'2 Diag Ordering list'!P603</f>
        <v>0</v>
      </c>
      <c r="F638" s="2">
        <f>'2 Diag Ordering list'!G603*'2 Diag Ordering list'!L603</f>
        <v>0</v>
      </c>
      <c r="G638" s="2">
        <f>'2 Diag Ordering list'!G603*'2 Diag Ordering list'!H603</f>
        <v>0</v>
      </c>
    </row>
    <row r="639" spans="1:7" x14ac:dyDescent="0.2">
      <c r="A639" s="2">
        <f>'2 Diag Ordering list'!A604</f>
        <v>106769</v>
      </c>
      <c r="B639" s="2" t="str">
        <f>'2 Diag Ordering list'!F604</f>
        <v>TTM</v>
      </c>
      <c r="C639" s="2">
        <f>'2 Diag Ordering list'!G604</f>
        <v>0</v>
      </c>
      <c r="D639" s="2" t="str">
        <f>'2 Diag Ordering list'!K604</f>
        <v>General Cargo</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106770</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106771</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106772</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106773</v>
      </c>
      <c r="B643" s="2" t="str">
        <f>'2 Diag Ordering list'!F608</f>
        <v>TTM</v>
      </c>
      <c r="C643" s="2">
        <f>'2 Diag Ordering list'!G608</f>
        <v>0</v>
      </c>
      <c r="D643" s="2" t="str">
        <f>'2 Diag Ordering list'!K608</f>
        <v>General Cargo</v>
      </c>
      <c r="E643" s="2">
        <f>'2 Diag Ordering list'!G608*'2 Diag Ordering list'!P608</f>
        <v>0</v>
      </c>
      <c r="F643" s="2">
        <f>'2 Diag Ordering list'!G608*'2 Diag Ordering list'!L608</f>
        <v>0</v>
      </c>
      <c r="G643" s="2">
        <f>'2 Diag Ordering list'!G608*'2 Diag Ordering list'!H608</f>
        <v>0</v>
      </c>
    </row>
    <row r="644" spans="1:7" x14ac:dyDescent="0.2">
      <c r="A644" s="2">
        <f>'2 Diag Ordering list'!A609</f>
        <v>106489</v>
      </c>
      <c r="B644" s="2" t="str">
        <f>'2 Diag Ordering list'!F609</f>
        <v>TTM</v>
      </c>
      <c r="C644" s="2">
        <f>'2 Diag Ordering list'!G609</f>
        <v>0</v>
      </c>
      <c r="D644" s="2" t="str">
        <f>'2 Diag Ordering list'!K609</f>
        <v>Service</v>
      </c>
      <c r="E644" s="2" t="e">
        <f>'2 Diag Ordering list'!G609*'2 Diag Ordering list'!P609</f>
        <v>#VALUE!</v>
      </c>
      <c r="F644" s="2" t="e">
        <f>'2 Diag Ordering list'!G609*'2 Diag Ordering list'!L609</f>
        <v>#VALUE!</v>
      </c>
      <c r="G644" s="2">
        <f>'2 Diag Ordering list'!G609*'2 Diag Ordering list'!H609</f>
        <v>0</v>
      </c>
    </row>
    <row r="645" spans="1:7" x14ac:dyDescent="0.2">
      <c r="A645" s="2">
        <f>'2 Diag Ordering list'!A610</f>
        <v>106775</v>
      </c>
      <c r="B645" s="2" t="str">
        <f>'2 Diag Ordering list'!F610</f>
        <v>TTM</v>
      </c>
      <c r="C645" s="2">
        <f>'2 Diag Ordering list'!G610</f>
        <v>0</v>
      </c>
      <c r="D645" s="2" t="str">
        <f>'2 Diag Ordering list'!K610</f>
        <v>General Cargo Large</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106776</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106777</v>
      </c>
      <c r="B647" s="2" t="str">
        <f>'2 Diag Ordering list'!F612</f>
        <v>TTM</v>
      </c>
      <c r="C647" s="2">
        <f>'2 Diag Ordering list'!G612</f>
        <v>0</v>
      </c>
      <c r="D647" s="2" t="str">
        <f>'2 Diag Ordering list'!K612</f>
        <v>General Cargo</v>
      </c>
      <c r="E647" s="2">
        <f>'2 Diag Ordering list'!G612*'2 Diag Ordering list'!P612</f>
        <v>0</v>
      </c>
      <c r="F647" s="2">
        <f>'2 Diag Ordering list'!G612*'2 Diag Ordering list'!L612</f>
        <v>0</v>
      </c>
      <c r="G647" s="2">
        <f>'2 Diag Ordering list'!G612*'2 Diag Ordering list'!H612</f>
        <v>0</v>
      </c>
    </row>
    <row r="648" spans="1:7" x14ac:dyDescent="0.2">
      <c r="A648" s="2">
        <f>'2 Diag Ordering list'!A613</f>
        <v>106778</v>
      </c>
      <c r="B648" s="2" t="str">
        <f>'2 Diag Ordering list'!F613</f>
        <v>TTM</v>
      </c>
      <c r="C648" s="2">
        <f>'2 Diag Ordering list'!G613</f>
        <v>0</v>
      </c>
      <c r="D648" s="2" t="str">
        <f>'2 Diag Ordering list'!K613</f>
        <v>General Cargo</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106779</v>
      </c>
      <c r="B649" s="2" t="str">
        <f>'2 Diag Ordering list'!F614</f>
        <v>TTM</v>
      </c>
      <c r="C649" s="2">
        <f>'2 Diag Ordering list'!G614</f>
        <v>0</v>
      </c>
      <c r="D649" s="2" t="str">
        <f>'2 Diag Ordering list'!K614</f>
        <v>General Cargo</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106780</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106781</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106782</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106489</v>
      </c>
      <c r="B653" s="2" t="str">
        <f>'2 Diag Ordering list'!F618</f>
        <v>TTM</v>
      </c>
      <c r="C653" s="2">
        <f>'2 Diag Ordering list'!G618</f>
        <v>0</v>
      </c>
      <c r="D653" s="2" t="str">
        <f>'2 Diag Ordering list'!K618</f>
        <v>Service</v>
      </c>
      <c r="E653" s="2" t="e">
        <f>'2 Diag Ordering list'!G618*'2 Diag Ordering list'!P618</f>
        <v>#VALUE!</v>
      </c>
      <c r="F653" s="2" t="e">
        <f>'2 Diag Ordering list'!G618*'2 Diag Ordering list'!L618</f>
        <v>#VALUE!</v>
      </c>
      <c r="G653" s="2">
        <f>'2 Diag Ordering list'!G618*'2 Diag Ordering list'!H618</f>
        <v>0</v>
      </c>
    </row>
    <row r="654" spans="1:7" x14ac:dyDescent="0.2">
      <c r="A654" s="2" t="str">
        <f>'2 Diag Ordering list'!A619</f>
        <v xml:space="preserve">6.3.2 Biosafety cabinet Class II - 3 filters </v>
      </c>
      <c r="B654" s="2">
        <f>'2 Diag Ordering list'!F619</f>
        <v>0</v>
      </c>
      <c r="C654" s="2">
        <f>'2 Diag Ordering list'!G619</f>
        <v>0</v>
      </c>
      <c r="D654" s="2">
        <f>'2 Diag Ordering list'!K619</f>
        <v>0</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106784</v>
      </c>
      <c r="B655" s="2" t="str">
        <f>'2 Diag Ordering list'!F620</f>
        <v>TTM</v>
      </c>
      <c r="C655" s="2">
        <f>'2 Diag Ordering list'!G620</f>
        <v>0</v>
      </c>
      <c r="D655" s="2" t="str">
        <f>'2 Diag Ordering list'!K620</f>
        <v>General Cargo Large</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106785</v>
      </c>
      <c r="B656" s="2" t="str">
        <f>'2 Diag Ordering list'!F621</f>
        <v>TTM</v>
      </c>
      <c r="C656" s="2">
        <f>'2 Diag Ordering list'!G621</f>
        <v>0</v>
      </c>
      <c r="D656" s="2" t="str">
        <f>'2 Diag Ordering list'!K621</f>
        <v>General Cargo</v>
      </c>
      <c r="E656" s="2">
        <f>'2 Diag Ordering list'!G621*'2 Diag Ordering list'!P621</f>
        <v>0</v>
      </c>
      <c r="F656" s="2">
        <f>'2 Diag Ordering list'!G621*'2 Diag Ordering list'!L621</f>
        <v>0</v>
      </c>
      <c r="G656" s="2">
        <f>'2 Diag Ordering list'!G621*'2 Diag Ordering list'!H621</f>
        <v>0</v>
      </c>
    </row>
    <row r="657" spans="1:7" x14ac:dyDescent="0.2">
      <c r="A657" s="2">
        <f>'2 Diag Ordering list'!A622</f>
        <v>106786</v>
      </c>
      <c r="B657" s="2" t="str">
        <f>'2 Diag Ordering list'!F622</f>
        <v>TTM</v>
      </c>
      <c r="C657" s="2">
        <f>'2 Diag Ordering list'!G622</f>
        <v>0</v>
      </c>
      <c r="D657" s="2" t="str">
        <f>'2 Diag Ordering list'!K622</f>
        <v>General Cargo</v>
      </c>
      <c r="E657" s="2">
        <f>'2 Diag Ordering list'!G622*'2 Diag Ordering list'!P622</f>
        <v>0</v>
      </c>
      <c r="F657" s="2">
        <f>'2 Diag Ordering list'!G622*'2 Diag Ordering list'!L622</f>
        <v>0</v>
      </c>
      <c r="G657" s="2">
        <f>'2 Diag Ordering list'!G622*'2 Diag Ordering list'!H622</f>
        <v>0</v>
      </c>
    </row>
    <row r="658" spans="1:7" x14ac:dyDescent="0.2">
      <c r="A658" s="2">
        <f>'2 Diag Ordering list'!A623</f>
        <v>106787</v>
      </c>
      <c r="B658" s="2" t="str">
        <f>'2 Diag Ordering list'!F623</f>
        <v>TTM</v>
      </c>
      <c r="C658" s="2">
        <f>'2 Diag Ordering list'!G623</f>
        <v>0</v>
      </c>
      <c r="D658" s="2" t="str">
        <f>'2 Diag Ordering list'!K623</f>
        <v>General Cargo</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106788</v>
      </c>
      <c r="B659" s="2" t="str">
        <f>'2 Diag Ordering list'!F624</f>
        <v>TTM</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106789</v>
      </c>
      <c r="B660" s="2" t="str">
        <f>'2 Diag Ordering list'!F625</f>
        <v>TTM</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106790</v>
      </c>
      <c r="B661" s="2" t="str">
        <f>'2 Diag Ordering list'!F626</f>
        <v>TTM</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106791</v>
      </c>
      <c r="B662" s="2" t="str">
        <f>'2 Diag Ordering list'!F627</f>
        <v>TTM</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106489</v>
      </c>
      <c r="B663" s="2" t="str">
        <f>'2 Diag Ordering list'!F628</f>
        <v>TTM</v>
      </c>
      <c r="C663" s="2">
        <f>'2 Diag Ordering list'!G628</f>
        <v>0</v>
      </c>
      <c r="D663" s="2" t="str">
        <f>'2 Diag Ordering list'!K628</f>
        <v>Service</v>
      </c>
      <c r="E663" s="2" t="e">
        <f>'2 Diag Ordering list'!G628*'2 Diag Ordering list'!P628</f>
        <v>#VALUE!</v>
      </c>
      <c r="F663" s="2" t="e">
        <f>'2 Diag Ordering list'!G628*'2 Diag Ordering list'!L628</f>
        <v>#VALUE!</v>
      </c>
      <c r="G663" s="2">
        <f>'2 Diag Ordering list'!G628*'2 Diag Ordering list'!H628</f>
        <v>0</v>
      </c>
    </row>
    <row r="664" spans="1:7" x14ac:dyDescent="0.2">
      <c r="A664" s="2">
        <f>'2 Diag Ordering list'!A629</f>
        <v>106792</v>
      </c>
      <c r="B664" s="2" t="str">
        <f>'2 Diag Ordering list'!F629</f>
        <v>TTM</v>
      </c>
      <c r="C664" s="2">
        <f>'2 Diag Ordering list'!G629</f>
        <v>0</v>
      </c>
      <c r="D664" s="2" t="str">
        <f>'2 Diag Ordering list'!K629</f>
        <v>General Cargo Large</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106793</v>
      </c>
      <c r="B665" s="2" t="str">
        <f>'2 Diag Ordering list'!F630</f>
        <v>TTM</v>
      </c>
      <c r="C665" s="2">
        <f>'2 Diag Ordering list'!G630</f>
        <v>0</v>
      </c>
      <c r="D665" s="2" t="str">
        <f>'2 Diag Ordering list'!K630</f>
        <v>General Cargo</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106794</v>
      </c>
      <c r="B666" s="2" t="str">
        <f>'2 Diag Ordering list'!F631</f>
        <v>TTM</v>
      </c>
      <c r="C666" s="2">
        <f>'2 Diag Ordering list'!G631</f>
        <v>0</v>
      </c>
      <c r="D666" s="2" t="str">
        <f>'2 Diag Ordering list'!K631</f>
        <v>General Cargo</v>
      </c>
      <c r="E666" s="2">
        <f>'2 Diag Ordering list'!G631*'2 Diag Ordering list'!P631</f>
        <v>0</v>
      </c>
      <c r="F666" s="2">
        <f>'2 Diag Ordering list'!G631*'2 Diag Ordering list'!L631</f>
        <v>0</v>
      </c>
      <c r="G666" s="2">
        <f>'2 Diag Ordering list'!G631*'2 Diag Ordering list'!H631</f>
        <v>0</v>
      </c>
    </row>
    <row r="667" spans="1:7" x14ac:dyDescent="0.2">
      <c r="A667" s="2">
        <f>'2 Diag Ordering list'!A632</f>
        <v>106795</v>
      </c>
      <c r="B667" s="2" t="str">
        <f>'2 Diag Ordering list'!F632</f>
        <v>TTM</v>
      </c>
      <c r="C667" s="2">
        <f>'2 Diag Ordering list'!G632</f>
        <v>0</v>
      </c>
      <c r="D667" s="2" t="str">
        <f>'2 Diag Ordering list'!K632</f>
        <v>General Cargo</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106796</v>
      </c>
      <c r="B668" s="2" t="str">
        <f>'2 Diag Ordering list'!F633</f>
        <v>TTM</v>
      </c>
      <c r="C668" s="2">
        <f>'2 Diag Ordering list'!G633</f>
        <v>0</v>
      </c>
      <c r="D668" s="2" t="str">
        <f>'2 Diag Ordering list'!K633</f>
        <v>General Cargo</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106797</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106798</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106799</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106489</v>
      </c>
      <c r="B672" s="2" t="str">
        <f>'2 Diag Ordering list'!F637</f>
        <v>TTM</v>
      </c>
      <c r="C672" s="2">
        <f>'2 Diag Ordering list'!G637</f>
        <v>0</v>
      </c>
      <c r="D672" s="2" t="str">
        <f>'2 Diag Ordering list'!K637</f>
        <v>Service</v>
      </c>
      <c r="E672" s="2" t="e">
        <f>'2 Diag Ordering list'!G637*'2 Diag Ordering list'!P637</f>
        <v>#VALUE!</v>
      </c>
      <c r="F672" s="2" t="e">
        <f>'2 Diag Ordering list'!G637*'2 Diag Ordering list'!L637</f>
        <v>#VALUE!</v>
      </c>
      <c r="G672" s="2">
        <f>'2 Diag Ordering list'!G637*'2 Diag Ordering list'!H637</f>
        <v>0</v>
      </c>
    </row>
    <row r="673" spans="1:7" x14ac:dyDescent="0.2">
      <c r="A673" s="2">
        <f>'2 Diag Ordering list'!A638</f>
        <v>106800</v>
      </c>
      <c r="B673" s="2" t="str">
        <f>'2 Diag Ordering list'!F638</f>
        <v>TTM</v>
      </c>
      <c r="C673" s="2">
        <f>'2 Diag Ordering list'!G638</f>
        <v>0</v>
      </c>
      <c r="D673" s="2" t="str">
        <f>'2 Diag Ordering list'!K638</f>
        <v>General Cargo Large</v>
      </c>
      <c r="E673" s="2">
        <f>'2 Diag Ordering list'!G638*'2 Diag Ordering list'!P638</f>
        <v>0</v>
      </c>
      <c r="F673" s="2">
        <f>'2 Diag Ordering list'!G638*'2 Diag Ordering list'!L638</f>
        <v>0</v>
      </c>
      <c r="G673" s="2">
        <f>'2 Diag Ordering list'!G638*'2 Diag Ordering list'!H638</f>
        <v>0</v>
      </c>
    </row>
    <row r="674" spans="1:7" x14ac:dyDescent="0.2">
      <c r="A674" s="2">
        <f>'2 Diag Ordering list'!A639</f>
        <v>106801</v>
      </c>
      <c r="B674" s="2" t="str">
        <f>'2 Diag Ordering list'!F639</f>
        <v>TTM</v>
      </c>
      <c r="C674" s="2">
        <f>'2 Diag Ordering list'!G639</f>
        <v>0</v>
      </c>
      <c r="D674" s="2" t="str">
        <f>'2 Diag Ordering list'!K639</f>
        <v>General Cargo</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106802</v>
      </c>
      <c r="B675" s="2" t="str">
        <f>'2 Diag Ordering list'!F640</f>
        <v>TTM</v>
      </c>
      <c r="C675" s="2">
        <f>'2 Diag Ordering list'!G640</f>
        <v>0</v>
      </c>
      <c r="D675" s="2" t="str">
        <f>'2 Diag Ordering list'!K640</f>
        <v>General Cargo</v>
      </c>
      <c r="E675" s="2">
        <f>'2 Diag Ordering list'!G640*'2 Diag Ordering list'!P640</f>
        <v>0</v>
      </c>
      <c r="F675" s="2">
        <f>'2 Diag Ordering list'!G640*'2 Diag Ordering list'!L640</f>
        <v>0</v>
      </c>
      <c r="G675" s="2">
        <f>'2 Diag Ordering list'!G640*'2 Diag Ordering list'!H640</f>
        <v>0</v>
      </c>
    </row>
    <row r="676" spans="1:7" x14ac:dyDescent="0.2">
      <c r="A676" s="2">
        <f>'2 Diag Ordering list'!A641</f>
        <v>106803</v>
      </c>
      <c r="B676" s="2" t="str">
        <f>'2 Diag Ordering list'!F641</f>
        <v>TTM</v>
      </c>
      <c r="C676" s="2">
        <f>'2 Diag Ordering list'!G641</f>
        <v>0</v>
      </c>
      <c r="D676" s="2" t="str">
        <f>'2 Diag Ordering list'!K641</f>
        <v>General Cargo</v>
      </c>
      <c r="E676" s="2">
        <f>'2 Diag Ordering list'!G641*'2 Diag Ordering list'!P641</f>
        <v>0</v>
      </c>
      <c r="F676" s="2">
        <f>'2 Diag Ordering list'!G641*'2 Diag Ordering list'!L641</f>
        <v>0</v>
      </c>
      <c r="G676" s="2">
        <f>'2 Diag Ordering list'!G641*'2 Diag Ordering list'!H641</f>
        <v>0</v>
      </c>
    </row>
    <row r="677" spans="1:7" x14ac:dyDescent="0.2">
      <c r="A677" s="2">
        <f>'2 Diag Ordering list'!A642</f>
        <v>106804</v>
      </c>
      <c r="B677" s="2" t="str">
        <f>'2 Diag Ordering list'!F642</f>
        <v>TTM</v>
      </c>
      <c r="C677" s="2">
        <f>'2 Diag Ordering list'!G642</f>
        <v>0</v>
      </c>
      <c r="D677" s="2" t="str">
        <f>'2 Diag Ordering list'!K642</f>
        <v>General Cargo</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106805</v>
      </c>
      <c r="B678" s="2" t="str">
        <f>'2 Diag Ordering list'!F643</f>
        <v>TTM</v>
      </c>
      <c r="C678" s="2">
        <f>'2 Diag Ordering list'!G643</f>
        <v>0</v>
      </c>
      <c r="D678" s="2" t="str">
        <f>'2 Diag Ordering list'!K643</f>
        <v>General Cargo</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106806</v>
      </c>
      <c r="B679" s="2" t="str">
        <f>'2 Diag Ordering list'!F644</f>
        <v>TTM</v>
      </c>
      <c r="C679" s="2">
        <f>'2 Diag Ordering list'!G644</f>
        <v>0</v>
      </c>
      <c r="D679" s="2" t="str">
        <f>'2 Diag Ordering list'!K644</f>
        <v>General Cargo</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106807</v>
      </c>
      <c r="B680" s="2" t="str">
        <f>'2 Diag Ordering list'!F645</f>
        <v>TTM</v>
      </c>
      <c r="C680" s="2">
        <f>'2 Diag Ordering list'!G645</f>
        <v>0</v>
      </c>
      <c r="D680" s="2" t="str">
        <f>'2 Diag Ordering list'!K645</f>
        <v>General Cargo</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106489</v>
      </c>
      <c r="B681" s="2" t="str">
        <f>'2 Diag Ordering list'!F646</f>
        <v>TTM</v>
      </c>
      <c r="C681" s="2">
        <f>'2 Diag Ordering list'!G646</f>
        <v>0</v>
      </c>
      <c r="D681" s="2" t="str">
        <f>'2 Diag Ordering list'!K646</f>
        <v>Service</v>
      </c>
      <c r="E681" s="2" t="e">
        <f>'2 Diag Ordering list'!G646*'2 Diag Ordering list'!P646</f>
        <v>#VALUE!</v>
      </c>
      <c r="F681" s="2" t="e">
        <f>'2 Diag Ordering list'!G646*'2 Diag Ordering list'!L646</f>
        <v>#VALUE!</v>
      </c>
      <c r="G681" s="2">
        <f>'2 Diag Ordering list'!G646*'2 Diag Ordering list'!H646</f>
        <v>0</v>
      </c>
    </row>
    <row r="682" spans="1:7" x14ac:dyDescent="0.2">
      <c r="A682" s="2">
        <f>'2 Diag Ordering list'!A647</f>
        <v>0</v>
      </c>
      <c r="B682" s="2">
        <f>'2 Diag Ordering list'!F647</f>
        <v>0</v>
      </c>
      <c r="C682" s="2">
        <f>'2 Diag Ordering list'!G647</f>
        <v>0</v>
      </c>
      <c r="D682" s="2">
        <f>'2 Diag Ordering list'!K647</f>
        <v>0</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0</v>
      </c>
      <c r="B683" s="2">
        <f>'2 Diag Ordering list'!F648</f>
        <v>0</v>
      </c>
      <c r="C683" s="2">
        <f>'2 Diag Ordering list'!G648</f>
        <v>0</v>
      </c>
      <c r="D683" s="2">
        <f>'2 Diag Ordering list'!K648</f>
        <v>0</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0</v>
      </c>
      <c r="B684" s="2">
        <f>'2 Diag Ordering list'!F649</f>
        <v>0</v>
      </c>
      <c r="C684" s="2">
        <f>'2 Diag Ordering list'!G649</f>
        <v>0</v>
      </c>
      <c r="D684" s="2">
        <f>'2 Diag Ordering list'!K649</f>
        <v>0</v>
      </c>
      <c r="E684" s="2">
        <f>'2 Diag Ordering list'!G649*'2 Diag Ordering list'!P649</f>
        <v>0</v>
      </c>
      <c r="F684" s="2">
        <f>'2 Diag Ordering list'!G649*'2 Diag Ordering list'!L649</f>
        <v>0</v>
      </c>
      <c r="G684" s="2">
        <f>'2 Diag Ordering list'!G649*'2 Diag Ordering list'!H649</f>
        <v>0</v>
      </c>
    </row>
    <row r="685" spans="1:7" x14ac:dyDescent="0.2">
      <c r="A685" s="2">
        <f>'2 Diag Ordering list'!A650</f>
        <v>0</v>
      </c>
      <c r="B685" s="2">
        <f>'2 Diag Ordering list'!F650</f>
        <v>0</v>
      </c>
      <c r="C685" s="2">
        <f>'2 Diag Ordering list'!G650</f>
        <v>0</v>
      </c>
      <c r="D685" s="2">
        <f>'2 Diag Ordering list'!K650</f>
        <v>0</v>
      </c>
      <c r="E685" s="2">
        <f>'2 Diag Ordering list'!G650*'2 Diag Ordering list'!P650</f>
        <v>0</v>
      </c>
      <c r="F685" s="2">
        <f>'2 Diag Ordering list'!G650*'2 Diag Ordering list'!L650</f>
        <v>0</v>
      </c>
      <c r="G685" s="2">
        <f>'2 Diag Ordering list'!G650*'2 Diag Ordering list'!H650</f>
        <v>0</v>
      </c>
    </row>
    <row r="686" spans="1:7" x14ac:dyDescent="0.2">
      <c r="A686" s="2">
        <f>'2 Diag Ordering list'!A651</f>
        <v>0</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0</v>
      </c>
      <c r="B687" s="2">
        <f>'2 Diag Ordering list'!F652</f>
        <v>0</v>
      </c>
      <c r="C687" s="2">
        <f>'2 Diag Ordering list'!G652</f>
        <v>0</v>
      </c>
      <c r="D687" s="2">
        <f>'2 Diag Ordering list'!K652</f>
        <v>0</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0</v>
      </c>
      <c r="B688" s="2">
        <f>'2 Diag Ordering list'!F653</f>
        <v>0</v>
      </c>
      <c r="C688" s="2">
        <f>'2 Diag Ordering list'!G653</f>
        <v>0</v>
      </c>
      <c r="D688" s="2">
        <f>'2 Diag Ordering list'!K653</f>
        <v>0</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0</v>
      </c>
      <c r="B689" s="2">
        <f>'2 Diag Ordering list'!F654</f>
        <v>0</v>
      </c>
      <c r="C689" s="2">
        <f>'2 Diag Ordering list'!G654</f>
        <v>0</v>
      </c>
      <c r="D689" s="2">
        <f>'2 Diag Ordering list'!K654</f>
        <v>0</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0</v>
      </c>
      <c r="B690" s="2">
        <f>'2 Diag Ordering list'!F655</f>
        <v>0</v>
      </c>
      <c r="C690" s="2">
        <f>'2 Diag Ordering list'!G655</f>
        <v>0</v>
      </c>
      <c r="D690" s="2">
        <f>'2 Diag Ordering list'!K655</f>
        <v>0</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0</v>
      </c>
      <c r="B691" s="2">
        <f>'2 Diag Ordering list'!F656</f>
        <v>0</v>
      </c>
      <c r="C691" s="2">
        <f>'2 Diag Ordering list'!G656</f>
        <v>0</v>
      </c>
      <c r="D691" s="2">
        <f>'2 Diag Ordering list'!K656</f>
        <v>0</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0</v>
      </c>
      <c r="B692" s="2">
        <f>'2 Diag Ordering list'!F657</f>
        <v>0</v>
      </c>
      <c r="C692" s="2">
        <f>'2 Diag Ordering list'!G657</f>
        <v>0</v>
      </c>
      <c r="D692" s="2">
        <f>'2 Diag Ordering list'!K657</f>
        <v>0</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0</v>
      </c>
      <c r="B693" s="2">
        <f>'2 Diag Ordering list'!F658</f>
        <v>0</v>
      </c>
      <c r="C693" s="2">
        <f>'2 Diag Ordering list'!G658</f>
        <v>0</v>
      </c>
      <c r="D693" s="2">
        <f>'2 Diag Ordering list'!K658</f>
        <v>0</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0</v>
      </c>
      <c r="B694" s="2">
        <f>'2 Diag Ordering list'!F659</f>
        <v>0</v>
      </c>
      <c r="C694" s="2">
        <f>'2 Diag Ordering list'!G659</f>
        <v>0</v>
      </c>
      <c r="D694" s="2">
        <f>'2 Diag Ordering list'!K659</f>
        <v>0</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0</v>
      </c>
      <c r="B695" s="2">
        <f>'2 Diag Ordering list'!F660</f>
        <v>0</v>
      </c>
      <c r="C695" s="2">
        <f>'2 Diag Ordering list'!G660</f>
        <v>0</v>
      </c>
      <c r="D695" s="2">
        <f>'2 Diag Ordering list'!K660</f>
        <v>0</v>
      </c>
      <c r="E695" s="2">
        <f>'2 Diag Ordering list'!G660*'2 Diag Ordering list'!P660</f>
        <v>0</v>
      </c>
      <c r="F695" s="2">
        <f>'2 Diag Ordering list'!G660*'2 Diag Ordering list'!L660</f>
        <v>0</v>
      </c>
      <c r="G695" s="2">
        <f>'2 Diag Ordering list'!G660*'2 Diag Ordering list'!H660</f>
        <v>0</v>
      </c>
    </row>
    <row r="696" spans="1:7" x14ac:dyDescent="0.2">
      <c r="A696" s="2">
        <f>'2 Diag Ordering list'!A661</f>
        <v>0</v>
      </c>
      <c r="B696" s="2">
        <f>'2 Diag Ordering list'!F661</f>
        <v>0</v>
      </c>
      <c r="C696" s="2">
        <f>'2 Diag Ordering list'!G661</f>
        <v>0</v>
      </c>
      <c r="D696" s="2">
        <f>'2 Diag Ordering list'!K661</f>
        <v>0</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0</v>
      </c>
      <c r="B697" s="2">
        <f>'2 Diag Ordering list'!F662</f>
        <v>0</v>
      </c>
      <c r="C697" s="2">
        <f>'2 Diag Ordering list'!G662</f>
        <v>0</v>
      </c>
      <c r="D697" s="2">
        <f>'2 Diag Ordering list'!K662</f>
        <v>0</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0</v>
      </c>
      <c r="B698" s="2">
        <f>'2 Diag Ordering list'!F663</f>
        <v>0</v>
      </c>
      <c r="C698" s="2">
        <f>'2 Diag Ordering list'!G663</f>
        <v>0</v>
      </c>
      <c r="D698" s="2">
        <f>'2 Diag Ordering list'!K663</f>
        <v>0</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0</v>
      </c>
      <c r="B699" s="2">
        <f>'2 Diag Ordering list'!F664</f>
        <v>0</v>
      </c>
      <c r="C699" s="2">
        <f>'2 Diag Ordering list'!G664</f>
        <v>0</v>
      </c>
      <c r="D699" s="2">
        <f>'2 Diag Ordering list'!K664</f>
        <v>0</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0</v>
      </c>
      <c r="B700" s="2">
        <f>'2 Diag Ordering list'!F665</f>
        <v>0</v>
      </c>
      <c r="C700" s="2">
        <f>'2 Diag Ordering list'!G665</f>
        <v>0</v>
      </c>
      <c r="D700" s="2">
        <f>'2 Diag Ordering list'!K665</f>
        <v>0</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0</v>
      </c>
      <c r="B701" s="2">
        <f>'2 Diag Ordering list'!F666</f>
        <v>0</v>
      </c>
      <c r="C701" s="2">
        <f>'2 Diag Ordering list'!G666</f>
        <v>0</v>
      </c>
      <c r="D701" s="2">
        <f>'2 Diag Ordering list'!K666</f>
        <v>0</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0</v>
      </c>
      <c r="B702" s="2">
        <f>'2 Diag Ordering list'!F667</f>
        <v>0</v>
      </c>
      <c r="C702" s="2">
        <f>'2 Diag Ordering list'!G667</f>
        <v>0</v>
      </c>
      <c r="D702" s="2">
        <f>'2 Diag Ordering list'!K667</f>
        <v>0</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0</v>
      </c>
      <c r="B703" s="2">
        <f>'2 Diag Ordering list'!F668</f>
        <v>0</v>
      </c>
      <c r="C703" s="2">
        <f>'2 Diag Ordering list'!G668</f>
        <v>0</v>
      </c>
      <c r="D703" s="2">
        <f>'2 Diag Ordering list'!K668</f>
        <v>0</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0</v>
      </c>
      <c r="B704" s="2">
        <f>'2 Diag Ordering list'!F669</f>
        <v>0</v>
      </c>
      <c r="C704" s="2">
        <f>'2 Diag Ordering list'!G669</f>
        <v>0</v>
      </c>
      <c r="D704" s="2">
        <f>'2 Diag Ordering list'!K669</f>
        <v>0</v>
      </c>
      <c r="E704" s="2">
        <f>'2 Diag Ordering list'!G669*'2 Diag Ordering list'!P669</f>
        <v>0</v>
      </c>
      <c r="F704" s="2">
        <f>'2 Diag Ordering list'!G669*'2 Diag Ordering list'!L669</f>
        <v>0</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hnxNFMP3tzg0WGvbBUnNoTEoOztL81hMd6PXsd4MO3EQ50ea+L1OGTj82VT6ekHJHDInrNKf6WOPLFgy1eGH9A==" saltValue="xNLQry8yoWf2KTMOfAayyQ=="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6"/>
  <sheetViews>
    <sheetView zoomScaleNormal="100" workbookViewId="0">
      <selection activeCell="C22" sqref="C22"/>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48"/>
      <c r="B1" s="249" t="s">
        <v>2093</v>
      </c>
      <c r="C1" s="250" t="s">
        <v>1</v>
      </c>
      <c r="D1" s="425"/>
    </row>
    <row r="2" spans="1:5" ht="10.5" customHeight="1" thickBot="1" x14ac:dyDescent="0.25">
      <c r="A2" s="485"/>
      <c r="B2" s="485"/>
    </row>
    <row r="3" spans="1:5" ht="17.100000000000001" customHeight="1" x14ac:dyDescent="0.2">
      <c r="A3" s="1027" t="str">
        <f>'5 MD Ordering list'!A3</f>
        <v xml:space="preserve">1. TB SCREENING / TRIAGE </v>
      </c>
      <c r="B3" s="1028"/>
      <c r="C3" s="1029"/>
      <c r="D3" s="426"/>
      <c r="E3" s="427"/>
    </row>
    <row r="4" spans="1:5" ht="17.100000000000001" customHeight="1" x14ac:dyDescent="0.2">
      <c r="A4" s="1030"/>
      <c r="B4" s="862" t="str">
        <f>'5 MD Ordering list'!A4</f>
        <v>1.1 CHEST RADIOGRAPHY (CXR)</v>
      </c>
      <c r="C4" s="1031"/>
    </row>
    <row r="5" spans="1:5" ht="17.100000000000001" customHeight="1" x14ac:dyDescent="0.2">
      <c r="A5" s="1030"/>
      <c r="B5" s="861"/>
      <c r="C5" s="1032" t="str">
        <f>'5 MD Ordering list'!A5</f>
        <v>1.1.1 Ultraportable Digital X-ray systems</v>
      </c>
    </row>
    <row r="6" spans="1:5" ht="17.100000000000001" customHeight="1" x14ac:dyDescent="0.2">
      <c r="A6" s="1030"/>
      <c r="B6" s="862" t="str">
        <f>'5 MD Ordering list'!A25</f>
        <v>1.2 CAD TECHNOLOGIES</v>
      </c>
      <c r="C6" s="1031"/>
    </row>
    <row r="7" spans="1:5" ht="17.100000000000001" customHeight="1" x14ac:dyDescent="0.2">
      <c r="A7" s="1030"/>
      <c r="B7" s="861"/>
      <c r="C7" s="1032" t="str">
        <f>'5 MD Ordering list'!A26</f>
        <v>1.2.1 CAD software for automated interpretation of CXRs</v>
      </c>
    </row>
    <row r="8" spans="1:5" ht="17.100000000000001" customHeight="1" thickBot="1" x14ac:dyDescent="0.25">
      <c r="A8" s="1033"/>
      <c r="B8" s="1034"/>
      <c r="C8" s="1035"/>
    </row>
    <row r="9" spans="1:5" ht="17.100000000000001" customHeight="1" x14ac:dyDescent="0.2"/>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sheetData>
  <sheetProtection algorithmName="SHA-512" hashValue="mjPTRzm7vK7SCAVLbPSEdbv+P2W65vo7YRcM5jEH6sUyqwN7eGc6Gbk5+6fxOeotEtP/UNRJlVXqrVmadHFeXw==" saltValue="uSXPx8rfIwkKvo8Jeb9Vxw==" spinCount="100000" sheet="1" objects="1" scenarios="1"/>
  <protectedRanges>
    <protectedRange sqref="T17:T18"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codeName="Sheet6">
    <tabColor theme="3" tint="0.79998168889431442"/>
  </sheetPr>
  <dimension ref="A1:R1027"/>
  <sheetViews>
    <sheetView zoomScale="90" zoomScaleNormal="90" workbookViewId="0">
      <pane ySplit="2" topLeftCell="A3" activePane="bottomLeft" state="frozen"/>
      <selection pane="bottomLeft" activeCell="C1" sqref="C1:E1"/>
    </sheetView>
  </sheetViews>
  <sheetFormatPr defaultColWidth="11.42578125" defaultRowHeight="15.75" x14ac:dyDescent="0.2"/>
  <cols>
    <col min="1" max="1" width="14.85546875" style="189" customWidth="1"/>
    <col min="2" max="2" width="31.140625" style="190" customWidth="1"/>
    <col min="3" max="3" width="11" style="192" customWidth="1"/>
    <col min="4" max="4" width="183.140625" style="199" customWidth="1"/>
    <col min="5" max="5" width="15.140625" style="191" customWidth="1"/>
    <col min="6" max="6" width="17.85546875" style="194" customWidth="1"/>
    <col min="7" max="7" width="18" style="195" customWidth="1"/>
    <col min="8" max="8" width="15.85546875" style="192" customWidth="1"/>
    <col min="9" max="9" width="16" style="192" customWidth="1"/>
    <col min="10" max="10" width="43.85546875" style="190" customWidth="1"/>
    <col min="11" max="11" width="11.140625" style="192" customWidth="1"/>
    <col min="12" max="13" width="10" style="192" customWidth="1"/>
    <col min="14" max="14" width="10.42578125" style="192" customWidth="1"/>
    <col min="15" max="15" width="12.140625" style="192" customWidth="1"/>
    <col min="16" max="16" width="47.140625" style="191" customWidth="1"/>
    <col min="17" max="17" width="22" style="191" customWidth="1"/>
    <col min="18" max="18" width="100.42578125" style="834" customWidth="1"/>
    <col min="19" max="16384" width="11.42578125" style="24"/>
  </cols>
  <sheetData>
    <row r="1" spans="1:18" s="65" customFormat="1" ht="57.75" customHeight="1" thickBot="1" x14ac:dyDescent="0.25">
      <c r="A1" s="1247"/>
      <c r="B1" s="1248"/>
      <c r="C1" s="1249" t="s">
        <v>2253</v>
      </c>
      <c r="D1" s="1249"/>
      <c r="E1" s="1249"/>
      <c r="F1" s="1250" t="s">
        <v>2</v>
      </c>
      <c r="G1" s="1252" t="s">
        <v>2094</v>
      </c>
      <c r="H1" s="1253"/>
      <c r="I1" s="1253"/>
      <c r="J1" s="1254" t="s">
        <v>4</v>
      </c>
      <c r="K1" s="1254"/>
      <c r="L1" s="1254"/>
      <c r="M1" s="1254"/>
      <c r="N1" s="1254"/>
      <c r="O1" s="1254"/>
      <c r="P1" s="1245" t="s">
        <v>5</v>
      </c>
      <c r="Q1" s="1246"/>
      <c r="R1" s="875" t="s">
        <v>6</v>
      </c>
    </row>
    <row r="2" spans="1:18" s="873" customFormat="1" ht="42" customHeight="1" thickBot="1" x14ac:dyDescent="0.25">
      <c r="A2" s="869" t="s">
        <v>2095</v>
      </c>
      <c r="B2" s="430" t="s">
        <v>8</v>
      </c>
      <c r="C2" s="430" t="s">
        <v>9</v>
      </c>
      <c r="D2" s="430" t="s">
        <v>11</v>
      </c>
      <c r="E2" s="870" t="s">
        <v>12</v>
      </c>
      <c r="F2" s="1251"/>
      <c r="G2" s="871" t="s">
        <v>13</v>
      </c>
      <c r="H2" s="430" t="s">
        <v>14</v>
      </c>
      <c r="I2" s="430" t="s">
        <v>15</v>
      </c>
      <c r="J2" s="430" t="s">
        <v>16</v>
      </c>
      <c r="K2" s="430" t="s">
        <v>17</v>
      </c>
      <c r="L2" s="430" t="s">
        <v>18</v>
      </c>
      <c r="M2" s="430" t="s">
        <v>19</v>
      </c>
      <c r="N2" s="430" t="s">
        <v>20</v>
      </c>
      <c r="O2" s="430" t="s">
        <v>21</v>
      </c>
      <c r="P2" s="430" t="s">
        <v>22</v>
      </c>
      <c r="Q2" s="870" t="s">
        <v>23</v>
      </c>
      <c r="R2" s="872" t="s">
        <v>24</v>
      </c>
    </row>
    <row r="3" spans="1:18" s="874" customFormat="1" ht="30" customHeight="1" thickBot="1" x14ac:dyDescent="0.25">
      <c r="A3" s="876" t="s">
        <v>2096</v>
      </c>
      <c r="B3" s="877"/>
      <c r="C3" s="877"/>
      <c r="D3" s="877"/>
      <c r="E3" s="877"/>
      <c r="F3" s="878"/>
      <c r="G3" s="879"/>
      <c r="H3" s="877"/>
      <c r="I3" s="877"/>
      <c r="J3" s="877"/>
      <c r="K3" s="877"/>
      <c r="L3" s="877"/>
      <c r="M3" s="877"/>
      <c r="N3" s="877"/>
      <c r="O3" s="877"/>
      <c r="P3" s="877"/>
      <c r="Q3" s="877"/>
      <c r="R3" s="880"/>
    </row>
    <row r="4" spans="1:18" s="874" customFormat="1" ht="30" customHeight="1" thickBot="1" x14ac:dyDescent="0.25">
      <c r="A4" s="881" t="s">
        <v>2097</v>
      </c>
      <c r="B4" s="882"/>
      <c r="C4" s="882"/>
      <c r="D4" s="882"/>
      <c r="E4" s="882"/>
      <c r="F4" s="883"/>
      <c r="G4" s="884"/>
      <c r="H4" s="882"/>
      <c r="I4" s="882"/>
      <c r="J4" s="882"/>
      <c r="K4" s="882"/>
      <c r="L4" s="882"/>
      <c r="M4" s="882"/>
      <c r="N4" s="882"/>
      <c r="O4" s="882"/>
      <c r="P4" s="882"/>
      <c r="Q4" s="882"/>
      <c r="R4" s="885"/>
    </row>
    <row r="5" spans="1:18" s="894" customFormat="1" ht="30" customHeight="1" thickBot="1" x14ac:dyDescent="0.25">
      <c r="A5" s="886" t="s">
        <v>2098</v>
      </c>
      <c r="B5" s="887"/>
      <c r="C5" s="888"/>
      <c r="D5" s="889"/>
      <c r="E5" s="890"/>
      <c r="F5" s="888"/>
      <c r="G5" s="891"/>
      <c r="H5" s="888"/>
      <c r="I5" s="888"/>
      <c r="J5" s="889"/>
      <c r="K5" s="888"/>
      <c r="L5" s="892"/>
      <c r="M5" s="892"/>
      <c r="N5" s="892"/>
      <c r="O5" s="888"/>
      <c r="P5" s="890"/>
      <c r="Q5" s="890"/>
      <c r="R5" s="893"/>
    </row>
    <row r="6" spans="1:18" s="4" customFormat="1" ht="409.5" customHeight="1" x14ac:dyDescent="0.2">
      <c r="A6" s="979">
        <v>200024</v>
      </c>
      <c r="B6" s="580" t="s">
        <v>2099</v>
      </c>
      <c r="C6" s="480" t="s">
        <v>2100</v>
      </c>
      <c r="D6" s="462" t="s">
        <v>2101</v>
      </c>
      <c r="E6" s="463" t="s">
        <v>2102</v>
      </c>
      <c r="F6" s="466"/>
      <c r="G6" s="481">
        <v>56560</v>
      </c>
      <c r="H6" s="482" t="s">
        <v>33</v>
      </c>
      <c r="I6" s="483">
        <f>IF(H6="USD",G6*F6,G6*F6*1.25)</f>
        <v>0</v>
      </c>
      <c r="J6" s="480" t="s">
        <v>2103</v>
      </c>
      <c r="K6" s="463">
        <v>85</v>
      </c>
      <c r="L6" s="480">
        <v>123</v>
      </c>
      <c r="M6" s="480">
        <v>80</v>
      </c>
      <c r="N6" s="480">
        <v>84</v>
      </c>
      <c r="O6" s="480">
        <v>0.82499999999999996</v>
      </c>
      <c r="P6" s="480" t="s">
        <v>2104</v>
      </c>
      <c r="Q6" s="463">
        <v>90221400</v>
      </c>
      <c r="R6" s="838" t="s">
        <v>2105</v>
      </c>
    </row>
    <row r="7" spans="1:18" s="4" customFormat="1" ht="327" customHeight="1" x14ac:dyDescent="0.2">
      <c r="A7" s="980">
        <v>200007</v>
      </c>
      <c r="B7" s="580" t="s">
        <v>2106</v>
      </c>
      <c r="C7" s="463" t="s">
        <v>76</v>
      </c>
      <c r="D7" s="462" t="s">
        <v>2107</v>
      </c>
      <c r="E7" s="463" t="s">
        <v>2102</v>
      </c>
      <c r="F7" s="466"/>
      <c r="G7" s="481">
        <v>1960</v>
      </c>
      <c r="H7" s="482" t="s">
        <v>33</v>
      </c>
      <c r="I7" s="483">
        <f>IF(H7="USD",G7*F7,G7*F7*1.25)</f>
        <v>0</v>
      </c>
      <c r="J7" s="463" t="s">
        <v>30</v>
      </c>
      <c r="K7" s="695" t="s">
        <v>30</v>
      </c>
      <c r="L7" s="696" t="s">
        <v>30</v>
      </c>
      <c r="M7" s="696" t="s">
        <v>30</v>
      </c>
      <c r="N7" s="696" t="s">
        <v>30</v>
      </c>
      <c r="O7" s="697" t="s">
        <v>30</v>
      </c>
      <c r="P7" s="480" t="s">
        <v>2108</v>
      </c>
      <c r="Q7" s="463" t="s">
        <v>30</v>
      </c>
      <c r="R7" s="698" t="s">
        <v>30</v>
      </c>
    </row>
    <row r="8" spans="1:18" s="4" customFormat="1" ht="409.5" customHeight="1" x14ac:dyDescent="0.2">
      <c r="A8" s="980">
        <v>200008</v>
      </c>
      <c r="B8" s="580" t="s">
        <v>2109</v>
      </c>
      <c r="C8" s="463" t="s">
        <v>76</v>
      </c>
      <c r="D8" s="462" t="s">
        <v>2110</v>
      </c>
      <c r="E8" s="450" t="s">
        <v>2102</v>
      </c>
      <c r="F8" s="466"/>
      <c r="G8" s="481">
        <v>4460</v>
      </c>
      <c r="H8" s="482" t="s">
        <v>33</v>
      </c>
      <c r="I8" s="483">
        <f>IF(H8="USD",G8*F8,G8*F8*1.25)</f>
        <v>0</v>
      </c>
      <c r="J8" s="463" t="s">
        <v>30</v>
      </c>
      <c r="K8" s="695" t="s">
        <v>30</v>
      </c>
      <c r="L8" s="696" t="s">
        <v>30</v>
      </c>
      <c r="M8" s="696" t="s">
        <v>30</v>
      </c>
      <c r="N8" s="696" t="s">
        <v>30</v>
      </c>
      <c r="O8" s="697" t="s">
        <v>30</v>
      </c>
      <c r="P8" s="480" t="s">
        <v>2111</v>
      </c>
      <c r="Q8" s="463" t="s">
        <v>30</v>
      </c>
      <c r="R8" s="698" t="s">
        <v>30</v>
      </c>
    </row>
    <row r="9" spans="1:18" s="424" customFormat="1" ht="409.5" customHeight="1" x14ac:dyDescent="0.2">
      <c r="A9" s="980">
        <v>200009</v>
      </c>
      <c r="B9" s="16" t="s">
        <v>2112</v>
      </c>
      <c r="C9" s="463" t="s">
        <v>76</v>
      </c>
      <c r="D9" s="462" t="s">
        <v>2113</v>
      </c>
      <c r="E9" s="450" t="s">
        <v>2102</v>
      </c>
      <c r="F9" s="466"/>
      <c r="G9" s="699">
        <v>19066</v>
      </c>
      <c r="H9" s="700" t="s">
        <v>33</v>
      </c>
      <c r="I9" s="701">
        <f>IF(H9="USD",G9*F9,G9*F9*1.25)</f>
        <v>0</v>
      </c>
      <c r="J9" s="455" t="s">
        <v>30</v>
      </c>
      <c r="K9" s="702" t="s">
        <v>30</v>
      </c>
      <c r="L9" s="703" t="s">
        <v>30</v>
      </c>
      <c r="M9" s="703" t="s">
        <v>30</v>
      </c>
      <c r="N9" s="703" t="s">
        <v>30</v>
      </c>
      <c r="O9" s="704" t="s">
        <v>30</v>
      </c>
      <c r="P9" s="1159" t="s">
        <v>2114</v>
      </c>
      <c r="Q9" s="455" t="s">
        <v>30</v>
      </c>
      <c r="R9" s="705" t="s">
        <v>30</v>
      </c>
    </row>
    <row r="10" spans="1:18" s="424" customFormat="1" ht="159.75" customHeight="1" x14ac:dyDescent="0.2">
      <c r="A10" s="980">
        <v>200020</v>
      </c>
      <c r="B10" s="16" t="s">
        <v>2115</v>
      </c>
      <c r="C10" s="480" t="s">
        <v>76</v>
      </c>
      <c r="D10" s="829" t="s">
        <v>2116</v>
      </c>
      <c r="E10" s="450" t="s">
        <v>2102</v>
      </c>
      <c r="F10" s="491"/>
      <c r="G10" s="699">
        <v>1350</v>
      </c>
      <c r="H10" s="700" t="s">
        <v>33</v>
      </c>
      <c r="I10" s="701">
        <f t="shared" ref="I10:I11" si="0">IF(H10="USD",G10*F10,G10*F10*1.25)</f>
        <v>0</v>
      </c>
      <c r="J10" s="455" t="s">
        <v>2117</v>
      </c>
      <c r="K10" s="702">
        <v>8</v>
      </c>
      <c r="L10" s="703">
        <v>80</v>
      </c>
      <c r="M10" s="703">
        <v>50</v>
      </c>
      <c r="N10" s="703">
        <v>15</v>
      </c>
      <c r="O10" s="704">
        <v>0.06</v>
      </c>
      <c r="P10" s="1159" t="s">
        <v>2118</v>
      </c>
      <c r="Q10" s="455">
        <v>85414300</v>
      </c>
      <c r="R10" s="838" t="s">
        <v>2119</v>
      </c>
    </row>
    <row r="11" spans="1:18" s="424" customFormat="1" ht="169.5" customHeight="1" x14ac:dyDescent="0.2">
      <c r="A11" s="980">
        <v>200025</v>
      </c>
      <c r="B11" s="16" t="s">
        <v>2120</v>
      </c>
      <c r="C11" s="480" t="s">
        <v>76</v>
      </c>
      <c r="D11" s="829" t="s">
        <v>2121</v>
      </c>
      <c r="E11" s="450" t="s">
        <v>2102</v>
      </c>
      <c r="F11" s="491"/>
      <c r="G11" s="699">
        <v>890</v>
      </c>
      <c r="H11" s="700" t="s">
        <v>33</v>
      </c>
      <c r="I11" s="701">
        <f t="shared" si="0"/>
        <v>0</v>
      </c>
      <c r="J11" s="455" t="s">
        <v>259</v>
      </c>
      <c r="K11" s="702" t="s">
        <v>2122</v>
      </c>
      <c r="L11" s="703" t="s">
        <v>2123</v>
      </c>
      <c r="M11" s="703">
        <v>7</v>
      </c>
      <c r="N11" s="703">
        <v>3</v>
      </c>
      <c r="O11" s="704">
        <v>2.7300000000000002E-4</v>
      </c>
      <c r="P11" s="1159" t="s">
        <v>2124</v>
      </c>
      <c r="Q11" s="455">
        <v>90301000</v>
      </c>
      <c r="R11" s="838" t="s">
        <v>2105</v>
      </c>
    </row>
    <row r="12" spans="1:18" s="25" customFormat="1" ht="371.25" customHeight="1" x14ac:dyDescent="0.2">
      <c r="A12" s="980">
        <v>200022</v>
      </c>
      <c r="B12" s="866" t="s">
        <v>2125</v>
      </c>
      <c r="C12" s="451" t="s">
        <v>2100</v>
      </c>
      <c r="D12" s="462" t="s">
        <v>2126</v>
      </c>
      <c r="E12" s="450" t="s">
        <v>2127</v>
      </c>
      <c r="F12" s="491"/>
      <c r="G12" s="461">
        <v>49000</v>
      </c>
      <c r="H12" s="448" t="s">
        <v>33</v>
      </c>
      <c r="I12" s="449">
        <f t="shared" ref="I12:I18" si="1">IF(H12="USD",G12*F12,G12*F12*1.3)</f>
        <v>0</v>
      </c>
      <c r="J12" s="450" t="s">
        <v>259</v>
      </c>
      <c r="K12" s="652">
        <v>58</v>
      </c>
      <c r="L12" s="451">
        <v>96</v>
      </c>
      <c r="M12" s="451">
        <v>91</v>
      </c>
      <c r="N12" s="451">
        <v>60</v>
      </c>
      <c r="O12" s="653">
        <v>0.52</v>
      </c>
      <c r="P12" s="451">
        <v>166679272</v>
      </c>
      <c r="Q12" s="451">
        <v>90221400</v>
      </c>
      <c r="R12" s="831" t="s">
        <v>2128</v>
      </c>
    </row>
    <row r="13" spans="1:18" ht="191.25" customHeight="1" x14ac:dyDescent="0.2">
      <c r="A13" s="980">
        <v>200016</v>
      </c>
      <c r="B13" s="580" t="s">
        <v>2129</v>
      </c>
      <c r="C13" s="447" t="s">
        <v>76</v>
      </c>
      <c r="D13" s="830" t="s">
        <v>2130</v>
      </c>
      <c r="E13" s="447" t="s">
        <v>2127</v>
      </c>
      <c r="F13" s="644"/>
      <c r="G13" s="646">
        <v>2000</v>
      </c>
      <c r="H13" s="647" t="s">
        <v>33</v>
      </c>
      <c r="I13" s="648">
        <f t="shared" si="1"/>
        <v>0</v>
      </c>
      <c r="J13" s="649" t="s">
        <v>30</v>
      </c>
      <c r="K13" s="649" t="s">
        <v>30</v>
      </c>
      <c r="L13" s="649" t="s">
        <v>30</v>
      </c>
      <c r="M13" s="649" t="s">
        <v>30</v>
      </c>
      <c r="N13" s="649" t="s">
        <v>30</v>
      </c>
      <c r="O13" s="649" t="s">
        <v>30</v>
      </c>
      <c r="P13" s="649" t="s">
        <v>30</v>
      </c>
      <c r="Q13" s="649" t="s">
        <v>30</v>
      </c>
      <c r="R13" s="645" t="s">
        <v>30</v>
      </c>
    </row>
    <row r="14" spans="1:18" ht="409.5" customHeight="1" x14ac:dyDescent="0.2">
      <c r="A14" s="980">
        <v>200017</v>
      </c>
      <c r="B14" s="580" t="s">
        <v>2131</v>
      </c>
      <c r="C14" s="447" t="s">
        <v>76</v>
      </c>
      <c r="D14" s="830" t="s">
        <v>2132</v>
      </c>
      <c r="E14" s="447" t="s">
        <v>2127</v>
      </c>
      <c r="F14" s="644"/>
      <c r="G14" s="646">
        <v>6000</v>
      </c>
      <c r="H14" s="647" t="s">
        <v>33</v>
      </c>
      <c r="I14" s="648">
        <f t="shared" si="1"/>
        <v>0</v>
      </c>
      <c r="J14" s="649" t="s">
        <v>30</v>
      </c>
      <c r="K14" s="649" t="s">
        <v>30</v>
      </c>
      <c r="L14" s="649" t="s">
        <v>30</v>
      </c>
      <c r="M14" s="649" t="s">
        <v>30</v>
      </c>
      <c r="N14" s="649" t="s">
        <v>30</v>
      </c>
      <c r="O14" s="649" t="s">
        <v>30</v>
      </c>
      <c r="P14" s="649" t="s">
        <v>30</v>
      </c>
      <c r="Q14" s="649" t="s">
        <v>30</v>
      </c>
      <c r="R14" s="645" t="s">
        <v>30</v>
      </c>
    </row>
    <row r="15" spans="1:18" ht="369" customHeight="1" x14ac:dyDescent="0.2">
      <c r="A15" s="980">
        <v>200018</v>
      </c>
      <c r="B15" s="580" t="s">
        <v>2133</v>
      </c>
      <c r="C15" s="447" t="s">
        <v>76</v>
      </c>
      <c r="D15" s="1036" t="s">
        <v>2134</v>
      </c>
      <c r="E15" s="447" t="s">
        <v>2127</v>
      </c>
      <c r="F15" s="644"/>
      <c r="G15" s="646">
        <v>18000</v>
      </c>
      <c r="H15" s="647" t="s">
        <v>33</v>
      </c>
      <c r="I15" s="648">
        <f t="shared" si="1"/>
        <v>0</v>
      </c>
      <c r="J15" s="649" t="s">
        <v>30</v>
      </c>
      <c r="K15" s="649" t="s">
        <v>30</v>
      </c>
      <c r="L15" s="649" t="s">
        <v>30</v>
      </c>
      <c r="M15" s="649" t="s">
        <v>30</v>
      </c>
      <c r="N15" s="649" t="s">
        <v>30</v>
      </c>
      <c r="O15" s="649" t="s">
        <v>30</v>
      </c>
      <c r="P15" s="649" t="s">
        <v>30</v>
      </c>
      <c r="Q15" s="649" t="s">
        <v>30</v>
      </c>
      <c r="R15" s="645" t="s">
        <v>30</v>
      </c>
    </row>
    <row r="16" spans="1:18" s="154" customFormat="1" ht="94.5" customHeight="1" x14ac:dyDescent="0.2">
      <c r="A16" s="980">
        <v>200023</v>
      </c>
      <c r="B16" s="580" t="s">
        <v>2135</v>
      </c>
      <c r="C16" s="447" t="s">
        <v>76</v>
      </c>
      <c r="D16" s="452" t="s">
        <v>2136</v>
      </c>
      <c r="E16" s="450" t="s">
        <v>2127</v>
      </c>
      <c r="F16" s="466"/>
      <c r="G16" s="481">
        <v>200</v>
      </c>
      <c r="H16" s="482" t="s">
        <v>33</v>
      </c>
      <c r="I16" s="483">
        <f t="shared" si="1"/>
        <v>0</v>
      </c>
      <c r="J16" s="463" t="s">
        <v>2137</v>
      </c>
      <c r="K16" s="463">
        <v>1</v>
      </c>
      <c r="L16" s="463">
        <v>16</v>
      </c>
      <c r="M16" s="463">
        <v>9</v>
      </c>
      <c r="N16" s="463">
        <v>18</v>
      </c>
      <c r="O16" s="463">
        <v>3.0000000000000001E-3</v>
      </c>
      <c r="P16" s="480" t="s">
        <v>2138</v>
      </c>
      <c r="Q16" s="463">
        <v>85044099</v>
      </c>
      <c r="R16" s="833" t="s">
        <v>2139</v>
      </c>
    </row>
    <row r="17" spans="1:18" s="154" customFormat="1" ht="90.75" customHeight="1" x14ac:dyDescent="0.2">
      <c r="A17" s="980">
        <v>200028</v>
      </c>
      <c r="B17" s="580" t="s">
        <v>2140</v>
      </c>
      <c r="C17" s="447" t="s">
        <v>76</v>
      </c>
      <c r="D17" s="452" t="s">
        <v>2141</v>
      </c>
      <c r="E17" s="450" t="s">
        <v>2127</v>
      </c>
      <c r="F17" s="466"/>
      <c r="G17" s="481">
        <v>1000</v>
      </c>
      <c r="H17" s="482" t="s">
        <v>33</v>
      </c>
      <c r="I17" s="483">
        <f t="shared" si="1"/>
        <v>0</v>
      </c>
      <c r="J17" s="463" t="s">
        <v>2142</v>
      </c>
      <c r="K17" s="463">
        <v>11.8</v>
      </c>
      <c r="L17" s="463">
        <v>34.799999999999997</v>
      </c>
      <c r="M17" s="463">
        <v>85.8</v>
      </c>
      <c r="N17" s="463">
        <v>92.8</v>
      </c>
      <c r="O17" s="463">
        <v>7.1000000000000008E-2</v>
      </c>
      <c r="P17" s="480" t="s">
        <v>2143</v>
      </c>
      <c r="Q17" s="463">
        <v>850760000</v>
      </c>
      <c r="R17" s="833" t="s">
        <v>2144</v>
      </c>
    </row>
    <row r="18" spans="1:18" s="4" customFormat="1" ht="175.5" customHeight="1" x14ac:dyDescent="0.2">
      <c r="A18" s="979">
        <v>200029</v>
      </c>
      <c r="B18" s="580" t="s">
        <v>2145</v>
      </c>
      <c r="C18" s="450" t="s">
        <v>76</v>
      </c>
      <c r="D18" s="452" t="s">
        <v>2146</v>
      </c>
      <c r="E18" s="463" t="s">
        <v>2127</v>
      </c>
      <c r="F18" s="466"/>
      <c r="G18" s="855">
        <v>550</v>
      </c>
      <c r="H18" s="856" t="s">
        <v>33</v>
      </c>
      <c r="I18" s="449">
        <f t="shared" si="1"/>
        <v>0</v>
      </c>
      <c r="J18" s="450" t="s">
        <v>259</v>
      </c>
      <c r="K18" s="857">
        <v>0.2</v>
      </c>
      <c r="L18" s="858">
        <v>16</v>
      </c>
      <c r="M18" s="858">
        <v>13</v>
      </c>
      <c r="N18" s="859">
        <v>4.5</v>
      </c>
      <c r="O18" s="860">
        <v>1E-3</v>
      </c>
      <c r="P18" s="450" t="s">
        <v>2147</v>
      </c>
      <c r="Q18" s="450">
        <v>9030100000</v>
      </c>
      <c r="R18" s="833" t="s">
        <v>2148</v>
      </c>
    </row>
    <row r="19" spans="1:18" s="4" customFormat="1" ht="321.75" customHeight="1" x14ac:dyDescent="0.2">
      <c r="A19" s="980">
        <v>200030</v>
      </c>
      <c r="B19" s="1037" t="s">
        <v>2149</v>
      </c>
      <c r="C19" s="853" t="s">
        <v>2100</v>
      </c>
      <c r="D19" s="852" t="s">
        <v>2150</v>
      </c>
      <c r="E19" s="649" t="s">
        <v>2151</v>
      </c>
      <c r="F19" s="644"/>
      <c r="G19" s="646">
        <v>21505</v>
      </c>
      <c r="H19" s="647" t="s">
        <v>33</v>
      </c>
      <c r="I19" s="648">
        <f>IF(H19="USD",G19*F19,G19*F19*1.25)</f>
        <v>0</v>
      </c>
      <c r="J19" s="649" t="s">
        <v>2152</v>
      </c>
      <c r="K19" s="865">
        <v>83.8</v>
      </c>
      <c r="L19" s="865">
        <v>120</v>
      </c>
      <c r="M19" s="865">
        <v>80</v>
      </c>
      <c r="N19" s="865">
        <v>945</v>
      </c>
      <c r="O19" s="865">
        <v>0.9</v>
      </c>
      <c r="P19" s="649" t="s">
        <v>2153</v>
      </c>
      <c r="Q19" s="649">
        <v>90221400</v>
      </c>
      <c r="R19" s="854" t="s">
        <v>2154</v>
      </c>
    </row>
    <row r="20" spans="1:18" s="4" customFormat="1" ht="235.5" customHeight="1" x14ac:dyDescent="0.2">
      <c r="A20" s="980">
        <v>200031</v>
      </c>
      <c r="B20" s="580" t="s">
        <v>2155</v>
      </c>
      <c r="C20" s="463" t="s">
        <v>76</v>
      </c>
      <c r="D20" s="462" t="s">
        <v>2156</v>
      </c>
      <c r="E20" s="463" t="s">
        <v>2151</v>
      </c>
      <c r="F20" s="466"/>
      <c r="G20" s="481">
        <v>1300</v>
      </c>
      <c r="H20" s="482" t="s">
        <v>33</v>
      </c>
      <c r="I20" s="483">
        <f>IF(H20="USD",G20*F20,G20*F20*1.25)</f>
        <v>0</v>
      </c>
      <c r="J20" s="463" t="s">
        <v>30</v>
      </c>
      <c r="K20" s="695" t="s">
        <v>30</v>
      </c>
      <c r="L20" s="696" t="s">
        <v>30</v>
      </c>
      <c r="M20" s="696" t="s">
        <v>30</v>
      </c>
      <c r="N20" s="696" t="s">
        <v>30</v>
      </c>
      <c r="O20" s="697" t="s">
        <v>30</v>
      </c>
      <c r="P20" s="463" t="s">
        <v>2157</v>
      </c>
      <c r="Q20" s="463" t="s">
        <v>30</v>
      </c>
      <c r="R20" s="698" t="s">
        <v>30</v>
      </c>
    </row>
    <row r="21" spans="1:18" s="4" customFormat="1" ht="374.25" customHeight="1" x14ac:dyDescent="0.2">
      <c r="A21" s="980">
        <v>200032</v>
      </c>
      <c r="B21" s="580" t="s">
        <v>2158</v>
      </c>
      <c r="C21" s="463" t="s">
        <v>76</v>
      </c>
      <c r="D21" s="462" t="s">
        <v>2159</v>
      </c>
      <c r="E21" s="463" t="s">
        <v>2151</v>
      </c>
      <c r="F21" s="466"/>
      <c r="G21" s="481">
        <v>1300</v>
      </c>
      <c r="H21" s="482" t="s">
        <v>33</v>
      </c>
      <c r="I21" s="483">
        <f>IF(H21="USD",G21*F21,G21*F21*1.25)</f>
        <v>0</v>
      </c>
      <c r="J21" s="463" t="s">
        <v>30</v>
      </c>
      <c r="K21" s="695" t="s">
        <v>30</v>
      </c>
      <c r="L21" s="696" t="s">
        <v>30</v>
      </c>
      <c r="M21" s="696" t="s">
        <v>30</v>
      </c>
      <c r="N21" s="696" t="s">
        <v>30</v>
      </c>
      <c r="O21" s="697" t="s">
        <v>30</v>
      </c>
      <c r="P21" s="463" t="s">
        <v>2160</v>
      </c>
      <c r="Q21" s="463" t="s">
        <v>30</v>
      </c>
      <c r="R21" s="698" t="s">
        <v>30</v>
      </c>
    </row>
    <row r="22" spans="1:18" s="424" customFormat="1" ht="375.75" customHeight="1" x14ac:dyDescent="0.2">
      <c r="A22" s="980">
        <v>200033</v>
      </c>
      <c r="B22" s="16" t="s">
        <v>2161</v>
      </c>
      <c r="C22" s="463" t="s">
        <v>76</v>
      </c>
      <c r="D22" s="462" t="s">
        <v>2162</v>
      </c>
      <c r="E22" s="463" t="s">
        <v>2151</v>
      </c>
      <c r="F22" s="466"/>
      <c r="G22" s="699">
        <v>3900</v>
      </c>
      <c r="H22" s="700" t="s">
        <v>33</v>
      </c>
      <c r="I22" s="701">
        <f>IF(H22="USD",G22*F22,G22*F22*1.25)</f>
        <v>0</v>
      </c>
      <c r="J22" s="455" t="s">
        <v>30</v>
      </c>
      <c r="K22" s="702" t="s">
        <v>30</v>
      </c>
      <c r="L22" s="703" t="s">
        <v>30</v>
      </c>
      <c r="M22" s="703" t="s">
        <v>30</v>
      </c>
      <c r="N22" s="703" t="s">
        <v>30</v>
      </c>
      <c r="O22" s="704" t="s">
        <v>30</v>
      </c>
      <c r="P22" s="1137" t="s">
        <v>2163</v>
      </c>
      <c r="Q22" s="455" t="s">
        <v>30</v>
      </c>
      <c r="R22" s="705" t="s">
        <v>30</v>
      </c>
    </row>
    <row r="23" spans="1:18" s="424" customFormat="1" ht="244.5" customHeight="1" x14ac:dyDescent="0.2">
      <c r="A23" s="980">
        <v>200034</v>
      </c>
      <c r="B23" s="16" t="s">
        <v>2164</v>
      </c>
      <c r="C23" s="480" t="s">
        <v>76</v>
      </c>
      <c r="D23" s="829" t="s">
        <v>2165</v>
      </c>
      <c r="E23" s="463" t="s">
        <v>2151</v>
      </c>
      <c r="F23" s="491"/>
      <c r="G23" s="837">
        <v>246.94</v>
      </c>
      <c r="H23" s="700" t="s">
        <v>33</v>
      </c>
      <c r="I23" s="701">
        <f t="shared" ref="I23:I24" si="2">IF(H23="USD",G23*F23,G23*F23*1.25)</f>
        <v>0</v>
      </c>
      <c r="J23" s="455" t="s">
        <v>2166</v>
      </c>
      <c r="K23" s="840">
        <v>7.4</v>
      </c>
      <c r="L23" s="703">
        <v>36</v>
      </c>
      <c r="M23" s="703">
        <v>25</v>
      </c>
      <c r="N23" s="840">
        <v>29.5</v>
      </c>
      <c r="O23" s="841">
        <v>2.7E-2</v>
      </c>
      <c r="P23" s="1137" t="s">
        <v>2167</v>
      </c>
      <c r="Q23" s="455">
        <v>8507600090</v>
      </c>
      <c r="R23" s="833" t="s">
        <v>2168</v>
      </c>
    </row>
    <row r="24" spans="1:18" s="424" customFormat="1" ht="143.25" customHeight="1" thickBot="1" x14ac:dyDescent="0.25">
      <c r="A24" s="981">
        <v>200035</v>
      </c>
      <c r="B24" s="423" t="s">
        <v>2169</v>
      </c>
      <c r="C24" s="842" t="s">
        <v>76</v>
      </c>
      <c r="D24" s="843" t="s">
        <v>2170</v>
      </c>
      <c r="E24" s="844" t="s">
        <v>2151</v>
      </c>
      <c r="F24" s="845"/>
      <c r="G24" s="846">
        <v>1272.1199999999999</v>
      </c>
      <c r="H24" s="847" t="s">
        <v>33</v>
      </c>
      <c r="I24" s="848">
        <f t="shared" si="2"/>
        <v>0</v>
      </c>
      <c r="J24" s="844" t="s">
        <v>2171</v>
      </c>
      <c r="K24" s="849">
        <v>0.114</v>
      </c>
      <c r="L24" s="850">
        <v>8.6</v>
      </c>
      <c r="M24" s="850">
        <v>6.3</v>
      </c>
      <c r="N24" s="850">
        <v>2.1</v>
      </c>
      <c r="O24" s="851">
        <v>1.1400000000000001E-4</v>
      </c>
      <c r="P24" s="1225" t="s">
        <v>2172</v>
      </c>
      <c r="Q24" s="844">
        <v>9030100000</v>
      </c>
      <c r="R24" s="907" t="s">
        <v>2173</v>
      </c>
    </row>
    <row r="25" spans="1:18" s="899" customFormat="1" ht="30" customHeight="1" thickBot="1" x14ac:dyDescent="0.35">
      <c r="A25" s="895" t="s">
        <v>2174</v>
      </c>
      <c r="B25" s="1038"/>
      <c r="C25" s="446"/>
      <c r="D25" s="896"/>
      <c r="E25" s="446"/>
      <c r="F25" s="445"/>
      <c r="G25" s="897"/>
      <c r="H25" s="446"/>
      <c r="I25" s="446"/>
      <c r="J25" s="446"/>
      <c r="K25" s="446"/>
      <c r="L25" s="446"/>
      <c r="M25" s="446"/>
      <c r="N25" s="446"/>
      <c r="O25" s="446"/>
      <c r="P25" s="446"/>
      <c r="Q25" s="446"/>
      <c r="R25" s="898"/>
    </row>
    <row r="26" spans="1:18" s="899" customFormat="1" ht="30" customHeight="1" thickBot="1" x14ac:dyDescent="0.35">
      <c r="A26" s="900" t="s">
        <v>2175</v>
      </c>
      <c r="B26" s="1039"/>
      <c r="C26" s="901"/>
      <c r="D26" s="902"/>
      <c r="E26" s="903"/>
      <c r="F26" s="901"/>
      <c r="G26" s="904"/>
      <c r="H26" s="901"/>
      <c r="I26" s="901"/>
      <c r="J26" s="901"/>
      <c r="K26" s="901"/>
      <c r="L26" s="905"/>
      <c r="M26" s="905"/>
      <c r="N26" s="905"/>
      <c r="O26" s="901"/>
      <c r="P26" s="903"/>
      <c r="Q26" s="903"/>
      <c r="R26" s="906"/>
    </row>
    <row r="27" spans="1:18" s="4" customFormat="1" ht="409.5" customHeight="1" x14ac:dyDescent="0.2">
      <c r="A27" s="980">
        <v>200010</v>
      </c>
      <c r="B27" s="580" t="s">
        <v>2176</v>
      </c>
      <c r="C27" s="463" t="s">
        <v>76</v>
      </c>
      <c r="D27" s="462" t="s">
        <v>2177</v>
      </c>
      <c r="E27" s="1149" t="s">
        <v>2102</v>
      </c>
      <c r="F27" s="466"/>
      <c r="G27" s="461">
        <v>8975</v>
      </c>
      <c r="H27" s="448" t="s">
        <v>33</v>
      </c>
      <c r="I27" s="449">
        <f>IF(H27="USD",G27*F27,G27*F27*1.3)</f>
        <v>0</v>
      </c>
      <c r="J27" s="17" t="s">
        <v>30</v>
      </c>
      <c r="K27" s="450" t="s">
        <v>30</v>
      </c>
      <c r="L27" s="450" t="s">
        <v>30</v>
      </c>
      <c r="M27" s="450" t="s">
        <v>30</v>
      </c>
      <c r="N27" s="450" t="s">
        <v>30</v>
      </c>
      <c r="O27" s="450" t="s">
        <v>30</v>
      </c>
      <c r="P27" s="464" t="s">
        <v>2178</v>
      </c>
      <c r="Q27" s="450" t="s">
        <v>30</v>
      </c>
      <c r="R27" s="839" t="s">
        <v>2179</v>
      </c>
    </row>
    <row r="28" spans="1:18" s="4" customFormat="1" ht="398.25" customHeight="1" x14ac:dyDescent="0.2">
      <c r="A28" s="980">
        <v>200026</v>
      </c>
      <c r="B28" s="580" t="s">
        <v>2180</v>
      </c>
      <c r="C28" s="463" t="s">
        <v>76</v>
      </c>
      <c r="D28" s="462" t="s">
        <v>2181</v>
      </c>
      <c r="E28" s="1149" t="s">
        <v>2102</v>
      </c>
      <c r="F28" s="466"/>
      <c r="G28" s="461">
        <v>8552</v>
      </c>
      <c r="H28" s="448" t="s">
        <v>33</v>
      </c>
      <c r="I28" s="449">
        <f t="shared" ref="I28" si="3">IF(H28="USD",G28*F28,G28*F28*1.3)</f>
        <v>0</v>
      </c>
      <c r="J28" s="17" t="s">
        <v>30</v>
      </c>
      <c r="K28" s="450" t="s">
        <v>30</v>
      </c>
      <c r="L28" s="450" t="s">
        <v>30</v>
      </c>
      <c r="M28" s="450" t="s">
        <v>30</v>
      </c>
      <c r="N28" s="450" t="s">
        <v>30</v>
      </c>
      <c r="O28" s="450" t="s">
        <v>30</v>
      </c>
      <c r="P28" s="464" t="s">
        <v>2182</v>
      </c>
      <c r="Q28" s="450" t="s">
        <v>30</v>
      </c>
      <c r="R28" s="839" t="s">
        <v>2179</v>
      </c>
    </row>
    <row r="29" spans="1:18" s="424" customFormat="1" ht="342" customHeight="1" x14ac:dyDescent="0.2">
      <c r="A29" s="980" t="s">
        <v>2183</v>
      </c>
      <c r="B29" s="580" t="s">
        <v>2184</v>
      </c>
      <c r="C29" s="463" t="s">
        <v>76</v>
      </c>
      <c r="D29" s="462" t="s">
        <v>2185</v>
      </c>
      <c r="E29" s="1149" t="s">
        <v>2102</v>
      </c>
      <c r="F29" s="466"/>
      <c r="G29" s="461">
        <v>2750</v>
      </c>
      <c r="H29" s="448" t="s">
        <v>33</v>
      </c>
      <c r="I29" s="449">
        <f>IF(H29="USD",G29*F29,G29*F29*1.3)</f>
        <v>0</v>
      </c>
      <c r="J29" s="17" t="s">
        <v>2186</v>
      </c>
      <c r="K29" s="450">
        <v>3.5</v>
      </c>
      <c r="L29" s="17">
        <v>38</v>
      </c>
      <c r="M29" s="17">
        <v>25</v>
      </c>
      <c r="N29" s="17">
        <v>38</v>
      </c>
      <c r="O29" s="465">
        <v>3.61E-2</v>
      </c>
      <c r="P29" s="464" t="s">
        <v>2187</v>
      </c>
      <c r="Q29" s="451">
        <v>84718000</v>
      </c>
      <c r="R29" s="833" t="s">
        <v>2188</v>
      </c>
    </row>
    <row r="30" spans="1:18" ht="354" customHeight="1" x14ac:dyDescent="0.2">
      <c r="A30" s="980">
        <v>200012</v>
      </c>
      <c r="B30" s="866" t="s">
        <v>2189</v>
      </c>
      <c r="C30" s="450" t="s">
        <v>76</v>
      </c>
      <c r="D30" s="866" t="s">
        <v>2190</v>
      </c>
      <c r="E30" s="1149" t="s">
        <v>2102</v>
      </c>
      <c r="F30" s="466"/>
      <c r="G30" s="461">
        <v>1064</v>
      </c>
      <c r="H30" s="448" t="s">
        <v>33</v>
      </c>
      <c r="I30" s="449">
        <f>IF(H30="USD",G30*F30,G30*F30*1.3)</f>
        <v>0</v>
      </c>
      <c r="J30" s="17" t="s">
        <v>30</v>
      </c>
      <c r="K30" s="450" t="s">
        <v>30</v>
      </c>
      <c r="L30" s="450" t="s">
        <v>30</v>
      </c>
      <c r="M30" s="450" t="s">
        <v>30</v>
      </c>
      <c r="N30" s="450" t="s">
        <v>30</v>
      </c>
      <c r="O30" s="450" t="s">
        <v>30</v>
      </c>
      <c r="P30" s="450" t="s">
        <v>2191</v>
      </c>
      <c r="Q30" s="450" t="s">
        <v>30</v>
      </c>
      <c r="R30" s="833" t="s">
        <v>2188</v>
      </c>
    </row>
    <row r="31" spans="1:18" ht="409.5" customHeight="1" x14ac:dyDescent="0.2">
      <c r="A31" s="980">
        <v>200013</v>
      </c>
      <c r="B31" s="866" t="s">
        <v>2192</v>
      </c>
      <c r="C31" s="450" t="s">
        <v>76</v>
      </c>
      <c r="D31" s="452" t="s">
        <v>2193</v>
      </c>
      <c r="E31" s="1149" t="s">
        <v>2102</v>
      </c>
      <c r="F31" s="466"/>
      <c r="G31" s="461">
        <v>3167</v>
      </c>
      <c r="H31" s="448" t="s">
        <v>33</v>
      </c>
      <c r="I31" s="449">
        <f>IF(H31="USD",G31*F31,G31*F31*1.3)</f>
        <v>0</v>
      </c>
      <c r="J31" s="17" t="s">
        <v>30</v>
      </c>
      <c r="K31" s="450" t="s">
        <v>30</v>
      </c>
      <c r="L31" s="450" t="s">
        <v>30</v>
      </c>
      <c r="M31" s="450" t="s">
        <v>30</v>
      </c>
      <c r="N31" s="450" t="s">
        <v>30</v>
      </c>
      <c r="O31" s="450" t="s">
        <v>30</v>
      </c>
      <c r="P31" s="451" t="s">
        <v>2194</v>
      </c>
      <c r="Q31" s="450" t="s">
        <v>30</v>
      </c>
      <c r="R31" s="833" t="s">
        <v>2188</v>
      </c>
    </row>
    <row r="32" spans="1:18" ht="409.6" customHeight="1" x14ac:dyDescent="0.2">
      <c r="A32" s="982">
        <v>200014</v>
      </c>
      <c r="B32" s="866" t="s">
        <v>2195</v>
      </c>
      <c r="C32" s="463" t="s">
        <v>76</v>
      </c>
      <c r="D32" s="452" t="s">
        <v>2196</v>
      </c>
      <c r="E32" s="1137" t="s">
        <v>2102</v>
      </c>
      <c r="F32" s="868"/>
      <c r="G32" s="857">
        <v>9500</v>
      </c>
      <c r="H32" s="856" t="s">
        <v>33</v>
      </c>
      <c r="I32" s="449">
        <f>IF(H32="USD",G32*F32,G32*F32*1.3)</f>
        <v>0</v>
      </c>
      <c r="J32" s="450" t="s">
        <v>30</v>
      </c>
      <c r="K32" s="857" t="s">
        <v>30</v>
      </c>
      <c r="L32" s="858" t="s">
        <v>30</v>
      </c>
      <c r="M32" s="858" t="s">
        <v>30</v>
      </c>
      <c r="N32" s="858" t="s">
        <v>30</v>
      </c>
      <c r="O32" s="860" t="s">
        <v>30</v>
      </c>
      <c r="P32" s="450" t="s">
        <v>2197</v>
      </c>
      <c r="Q32" s="450" t="s">
        <v>30</v>
      </c>
      <c r="R32" s="833" t="s">
        <v>2198</v>
      </c>
    </row>
    <row r="33" spans="1:18" s="4" customFormat="1" ht="375" customHeight="1" x14ac:dyDescent="0.2">
      <c r="A33" s="980">
        <v>200001</v>
      </c>
      <c r="B33" s="313" t="s">
        <v>2199</v>
      </c>
      <c r="C33" s="447" t="s">
        <v>76</v>
      </c>
      <c r="D33" s="835" t="s">
        <v>2200</v>
      </c>
      <c r="E33" s="1120" t="s">
        <v>2201</v>
      </c>
      <c r="F33" s="644"/>
      <c r="G33" s="1226">
        <v>9800</v>
      </c>
      <c r="H33" s="1123" t="s">
        <v>33</v>
      </c>
      <c r="I33" s="457">
        <f t="shared" ref="I33:I40" si="4">IF(H33="USD",G33*F33,G33*F33*1.3)</f>
        <v>0</v>
      </c>
      <c r="J33" s="1120" t="s">
        <v>30</v>
      </c>
      <c r="K33" s="18" t="s">
        <v>30</v>
      </c>
      <c r="L33" s="1126" t="s">
        <v>30</v>
      </c>
      <c r="M33" s="1126" t="s">
        <v>30</v>
      </c>
      <c r="N33" s="1126" t="s">
        <v>30</v>
      </c>
      <c r="O33" s="18" t="s">
        <v>30</v>
      </c>
      <c r="P33" s="18" t="s">
        <v>2202</v>
      </c>
      <c r="Q33" s="18" t="s">
        <v>30</v>
      </c>
      <c r="R33" s="867" t="s">
        <v>2203</v>
      </c>
    </row>
    <row r="34" spans="1:18" s="4" customFormat="1" ht="372.75" customHeight="1" x14ac:dyDescent="0.2">
      <c r="A34" s="980">
        <v>200027</v>
      </c>
      <c r="B34" s="340" t="s">
        <v>2204</v>
      </c>
      <c r="C34" s="447" t="s">
        <v>76</v>
      </c>
      <c r="D34" s="835" t="s">
        <v>2205</v>
      </c>
      <c r="E34" s="1120" t="s">
        <v>2201</v>
      </c>
      <c r="F34" s="466"/>
      <c r="G34" s="1226">
        <v>7100</v>
      </c>
      <c r="H34" s="1123" t="s">
        <v>33</v>
      </c>
      <c r="I34" s="457">
        <f t="shared" ref="I34" si="5">IF(H34="USD",G34*F34,G34*F34*1.3)</f>
        <v>0</v>
      </c>
      <c r="J34" s="1120" t="s">
        <v>30</v>
      </c>
      <c r="K34" s="18" t="s">
        <v>30</v>
      </c>
      <c r="L34" s="1126" t="s">
        <v>30</v>
      </c>
      <c r="M34" s="1126" t="s">
        <v>30</v>
      </c>
      <c r="N34" s="1126" t="s">
        <v>30</v>
      </c>
      <c r="O34" s="18" t="s">
        <v>30</v>
      </c>
      <c r="P34" s="18" t="s">
        <v>2206</v>
      </c>
      <c r="Q34" s="18" t="s">
        <v>30</v>
      </c>
      <c r="R34" s="836" t="s">
        <v>2203</v>
      </c>
    </row>
    <row r="35" spans="1:18" s="4" customFormat="1" ht="269.25" customHeight="1" x14ac:dyDescent="0.2">
      <c r="A35" s="980">
        <v>200002</v>
      </c>
      <c r="B35" s="1040" t="s">
        <v>2207</v>
      </c>
      <c r="C35" s="453" t="s">
        <v>76</v>
      </c>
      <c r="D35" s="454" t="s">
        <v>2208</v>
      </c>
      <c r="E35" s="323" t="s">
        <v>2201</v>
      </c>
      <c r="F35" s="466"/>
      <c r="G35" s="459">
        <v>2300</v>
      </c>
      <c r="H35" s="458" t="s">
        <v>33</v>
      </c>
      <c r="I35" s="456">
        <f>IF(H35="USD",G35*F35,G35*F35*1.3)</f>
        <v>0</v>
      </c>
      <c r="J35" s="1130" t="s">
        <v>2209</v>
      </c>
      <c r="K35" s="323">
        <v>5</v>
      </c>
      <c r="L35" s="323">
        <v>50</v>
      </c>
      <c r="M35" s="323">
        <v>35</v>
      </c>
      <c r="N35" s="323">
        <v>10</v>
      </c>
      <c r="O35" s="600">
        <v>1.7500000000000002E-2</v>
      </c>
      <c r="P35" s="323" t="s">
        <v>2210</v>
      </c>
      <c r="Q35" s="460" t="s">
        <v>2211</v>
      </c>
      <c r="R35" s="832" t="s">
        <v>2203</v>
      </c>
    </row>
    <row r="36" spans="1:18" s="4" customFormat="1" ht="222" customHeight="1" x14ac:dyDescent="0.2">
      <c r="A36" s="980">
        <v>200003</v>
      </c>
      <c r="B36" s="866" t="s">
        <v>2212</v>
      </c>
      <c r="C36" s="450" t="s">
        <v>76</v>
      </c>
      <c r="D36" s="452" t="s">
        <v>2213</v>
      </c>
      <c r="E36" s="323" t="s">
        <v>2201</v>
      </c>
      <c r="F36" s="466"/>
      <c r="G36" s="461">
        <v>1000</v>
      </c>
      <c r="H36" s="448" t="s">
        <v>33</v>
      </c>
      <c r="I36" s="449">
        <f t="shared" si="4"/>
        <v>0</v>
      </c>
      <c r="J36" s="17" t="s">
        <v>30</v>
      </c>
      <c r="K36" s="450" t="s">
        <v>30</v>
      </c>
      <c r="L36" s="450" t="s">
        <v>30</v>
      </c>
      <c r="M36" s="450" t="s">
        <v>30</v>
      </c>
      <c r="N36" s="450" t="s">
        <v>30</v>
      </c>
      <c r="O36" s="450" t="s">
        <v>30</v>
      </c>
      <c r="P36" s="17" t="s">
        <v>2214</v>
      </c>
      <c r="Q36" s="450" t="s">
        <v>30</v>
      </c>
      <c r="R36" s="833" t="s">
        <v>2203</v>
      </c>
    </row>
    <row r="37" spans="1:18" s="4" customFormat="1" ht="338.25" customHeight="1" x14ac:dyDescent="0.2">
      <c r="A37" s="980">
        <v>200004</v>
      </c>
      <c r="B37" s="866" t="s">
        <v>2215</v>
      </c>
      <c r="C37" s="450" t="s">
        <v>76</v>
      </c>
      <c r="D37" s="452" t="s">
        <v>2216</v>
      </c>
      <c r="E37" s="323" t="s">
        <v>2201</v>
      </c>
      <c r="F37" s="466"/>
      <c r="G37" s="461">
        <v>1200</v>
      </c>
      <c r="H37" s="448" t="s">
        <v>33</v>
      </c>
      <c r="I37" s="449">
        <f t="shared" si="4"/>
        <v>0</v>
      </c>
      <c r="J37" s="17" t="s">
        <v>30</v>
      </c>
      <c r="K37" s="450" t="s">
        <v>30</v>
      </c>
      <c r="L37" s="450" t="s">
        <v>30</v>
      </c>
      <c r="M37" s="450" t="s">
        <v>30</v>
      </c>
      <c r="N37" s="450" t="s">
        <v>30</v>
      </c>
      <c r="O37" s="450" t="s">
        <v>30</v>
      </c>
      <c r="P37" s="17" t="s">
        <v>2217</v>
      </c>
      <c r="Q37" s="450" t="s">
        <v>30</v>
      </c>
      <c r="R37" s="833" t="s">
        <v>2203</v>
      </c>
    </row>
    <row r="38" spans="1:18" s="4" customFormat="1" ht="342" customHeight="1" x14ac:dyDescent="0.2">
      <c r="A38" s="980">
        <v>200005</v>
      </c>
      <c r="B38" s="866" t="s">
        <v>2218</v>
      </c>
      <c r="C38" s="450" t="s">
        <v>76</v>
      </c>
      <c r="D38" s="452" t="s">
        <v>2219</v>
      </c>
      <c r="E38" s="323" t="s">
        <v>2201</v>
      </c>
      <c r="F38" s="466"/>
      <c r="G38" s="461">
        <v>3600</v>
      </c>
      <c r="H38" s="448" t="s">
        <v>33</v>
      </c>
      <c r="I38" s="449">
        <f t="shared" si="4"/>
        <v>0</v>
      </c>
      <c r="J38" s="17" t="s">
        <v>30</v>
      </c>
      <c r="K38" s="450" t="s">
        <v>30</v>
      </c>
      <c r="L38" s="450" t="s">
        <v>30</v>
      </c>
      <c r="M38" s="450" t="s">
        <v>30</v>
      </c>
      <c r="N38" s="450" t="s">
        <v>30</v>
      </c>
      <c r="O38" s="450" t="s">
        <v>30</v>
      </c>
      <c r="P38" s="17" t="s">
        <v>2220</v>
      </c>
      <c r="Q38" s="450" t="s">
        <v>30</v>
      </c>
      <c r="R38" s="833" t="s">
        <v>2203</v>
      </c>
    </row>
    <row r="39" spans="1:18" s="4" customFormat="1" ht="378" customHeight="1" x14ac:dyDescent="0.2">
      <c r="A39" s="980">
        <v>200036</v>
      </c>
      <c r="B39" s="340" t="s">
        <v>2221</v>
      </c>
      <c r="C39" s="447" t="s">
        <v>76</v>
      </c>
      <c r="D39" s="835" t="s">
        <v>2222</v>
      </c>
      <c r="E39" s="1149" t="s">
        <v>2223</v>
      </c>
      <c r="F39" s="466"/>
      <c r="G39" s="1226">
        <v>11000</v>
      </c>
      <c r="H39" s="1123" t="s">
        <v>33</v>
      </c>
      <c r="I39" s="457">
        <f t="shared" si="4"/>
        <v>0</v>
      </c>
      <c r="J39" s="1120" t="s">
        <v>30</v>
      </c>
      <c r="K39" s="18" t="s">
        <v>30</v>
      </c>
      <c r="L39" s="1126" t="s">
        <v>30</v>
      </c>
      <c r="M39" s="1126" t="s">
        <v>30</v>
      </c>
      <c r="N39" s="1126" t="s">
        <v>30</v>
      </c>
      <c r="O39" s="18" t="s">
        <v>30</v>
      </c>
      <c r="P39" s="18" t="s">
        <v>2224</v>
      </c>
      <c r="Q39" s="18" t="s">
        <v>30</v>
      </c>
      <c r="R39" s="836" t="s">
        <v>2225</v>
      </c>
    </row>
    <row r="40" spans="1:18" s="4" customFormat="1" ht="370.5" customHeight="1" x14ac:dyDescent="0.2">
      <c r="A40" s="980">
        <v>200037</v>
      </c>
      <c r="B40" s="340" t="s">
        <v>2226</v>
      </c>
      <c r="C40" s="447" t="s">
        <v>76</v>
      </c>
      <c r="D40" s="835" t="s">
        <v>2227</v>
      </c>
      <c r="E40" s="1149" t="s">
        <v>2223</v>
      </c>
      <c r="F40" s="466"/>
      <c r="G40" s="1175">
        <v>16000</v>
      </c>
      <c r="H40" s="1123" t="s">
        <v>33</v>
      </c>
      <c r="I40" s="457">
        <f t="shared" si="4"/>
        <v>0</v>
      </c>
      <c r="J40" s="1120" t="s">
        <v>30</v>
      </c>
      <c r="K40" s="18" t="s">
        <v>30</v>
      </c>
      <c r="L40" s="1126" t="s">
        <v>30</v>
      </c>
      <c r="M40" s="1126" t="s">
        <v>30</v>
      </c>
      <c r="N40" s="1126" t="s">
        <v>30</v>
      </c>
      <c r="O40" s="18" t="s">
        <v>30</v>
      </c>
      <c r="P40" s="18" t="s">
        <v>2228</v>
      </c>
      <c r="Q40" s="18" t="s">
        <v>30</v>
      </c>
      <c r="R40" s="836" t="s">
        <v>2225</v>
      </c>
    </row>
    <row r="41" spans="1:18" s="4" customFormat="1" ht="253.5" customHeight="1" x14ac:dyDescent="0.2">
      <c r="A41" s="980">
        <v>200043</v>
      </c>
      <c r="B41" s="1040" t="s">
        <v>2229</v>
      </c>
      <c r="C41" s="453" t="s">
        <v>76</v>
      </c>
      <c r="D41" s="1161" t="s">
        <v>2230</v>
      </c>
      <c r="E41" s="1149" t="s">
        <v>2223</v>
      </c>
      <c r="F41" s="466"/>
      <c r="G41" s="1226">
        <v>3000</v>
      </c>
      <c r="H41" s="458" t="s">
        <v>33</v>
      </c>
      <c r="I41" s="456">
        <f>IF(H41="USD",G41*F41,G41*F41*1.3)</f>
        <v>0</v>
      </c>
      <c r="J41" s="1130" t="s">
        <v>155</v>
      </c>
      <c r="K41" s="323">
        <v>3</v>
      </c>
      <c r="L41" s="323">
        <v>42</v>
      </c>
      <c r="M41" s="323">
        <v>34</v>
      </c>
      <c r="N41" s="323">
        <v>12</v>
      </c>
      <c r="O41" s="600">
        <v>1.7000000000000001E-2</v>
      </c>
      <c r="P41" s="323" t="s">
        <v>2231</v>
      </c>
      <c r="Q41" s="460" t="s">
        <v>2232</v>
      </c>
      <c r="R41" s="839" t="s">
        <v>2233</v>
      </c>
    </row>
    <row r="42" spans="1:18" s="4" customFormat="1" ht="258" customHeight="1" x14ac:dyDescent="0.2">
      <c r="A42" s="980">
        <v>200039</v>
      </c>
      <c r="B42" s="866" t="s">
        <v>2234</v>
      </c>
      <c r="C42" s="450" t="s">
        <v>76</v>
      </c>
      <c r="D42" s="452" t="s">
        <v>2235</v>
      </c>
      <c r="E42" s="1149" t="s">
        <v>2223</v>
      </c>
      <c r="F42" s="466"/>
      <c r="G42" s="461">
        <v>2500</v>
      </c>
      <c r="H42" s="448" t="s">
        <v>33</v>
      </c>
      <c r="I42" s="449">
        <f t="shared" ref="I42:I44" si="6">IF(H42="USD",G42*F42,G42*F42*1.3)</f>
        <v>0</v>
      </c>
      <c r="J42" s="17" t="s">
        <v>30</v>
      </c>
      <c r="K42" s="450" t="s">
        <v>30</v>
      </c>
      <c r="L42" s="450" t="s">
        <v>30</v>
      </c>
      <c r="M42" s="450" t="s">
        <v>30</v>
      </c>
      <c r="N42" s="450" t="s">
        <v>30</v>
      </c>
      <c r="O42" s="450" t="s">
        <v>30</v>
      </c>
      <c r="P42" s="17" t="s">
        <v>2236</v>
      </c>
      <c r="Q42" s="450" t="s">
        <v>30</v>
      </c>
      <c r="R42" s="833" t="s">
        <v>2225</v>
      </c>
    </row>
    <row r="43" spans="1:18" s="4" customFormat="1" ht="319.5" customHeight="1" x14ac:dyDescent="0.2">
      <c r="A43" s="980">
        <v>200040</v>
      </c>
      <c r="B43" s="866" t="s">
        <v>2237</v>
      </c>
      <c r="C43" s="450" t="s">
        <v>76</v>
      </c>
      <c r="D43" s="1208" t="s">
        <v>2238</v>
      </c>
      <c r="E43" s="1149" t="s">
        <v>2223</v>
      </c>
      <c r="F43" s="466"/>
      <c r="G43" s="461">
        <v>3000</v>
      </c>
      <c r="H43" s="448" t="s">
        <v>33</v>
      </c>
      <c r="I43" s="449">
        <f t="shared" si="6"/>
        <v>0</v>
      </c>
      <c r="J43" s="17" t="s">
        <v>30</v>
      </c>
      <c r="K43" s="450" t="s">
        <v>30</v>
      </c>
      <c r="L43" s="450" t="s">
        <v>30</v>
      </c>
      <c r="M43" s="450" t="s">
        <v>30</v>
      </c>
      <c r="N43" s="450" t="s">
        <v>30</v>
      </c>
      <c r="O43" s="450" t="s">
        <v>30</v>
      </c>
      <c r="P43" s="17" t="s">
        <v>2239</v>
      </c>
      <c r="Q43" s="450" t="s">
        <v>30</v>
      </c>
      <c r="R43" s="833" t="s">
        <v>2225</v>
      </c>
    </row>
    <row r="44" spans="1:18" s="4" customFormat="1" ht="323.25" customHeight="1" x14ac:dyDescent="0.2">
      <c r="A44" s="980">
        <v>200041</v>
      </c>
      <c r="B44" s="866" t="s">
        <v>2240</v>
      </c>
      <c r="C44" s="450" t="s">
        <v>76</v>
      </c>
      <c r="D44" s="1208" t="s">
        <v>2241</v>
      </c>
      <c r="E44" s="1149" t="s">
        <v>2223</v>
      </c>
      <c r="F44" s="466"/>
      <c r="G44" s="461">
        <v>8000</v>
      </c>
      <c r="H44" s="448" t="s">
        <v>33</v>
      </c>
      <c r="I44" s="449">
        <f t="shared" si="6"/>
        <v>0</v>
      </c>
      <c r="J44" s="17" t="s">
        <v>30</v>
      </c>
      <c r="K44" s="450" t="s">
        <v>30</v>
      </c>
      <c r="L44" s="450" t="s">
        <v>30</v>
      </c>
      <c r="M44" s="450" t="s">
        <v>30</v>
      </c>
      <c r="N44" s="450" t="s">
        <v>30</v>
      </c>
      <c r="O44" s="450" t="s">
        <v>30</v>
      </c>
      <c r="P44" s="17" t="s">
        <v>2242</v>
      </c>
      <c r="Q44" s="450" t="s">
        <v>30</v>
      </c>
      <c r="R44" s="833" t="s">
        <v>2225</v>
      </c>
    </row>
    <row r="45" spans="1:18" ht="16.5" thickBot="1" x14ac:dyDescent="0.25">
      <c r="D45" s="193"/>
    </row>
    <row r="46" spans="1:18" ht="16.5" thickBot="1" x14ac:dyDescent="0.25">
      <c r="D46" s="196"/>
    </row>
    <row r="47" spans="1:18" ht="16.5" thickBot="1" x14ac:dyDescent="0.25">
      <c r="D47" s="196"/>
    </row>
    <row r="48" spans="1:18" ht="16.5" thickBot="1" x14ac:dyDescent="0.25">
      <c r="D48" s="196"/>
    </row>
    <row r="49" spans="1:16" ht="16.5" thickBot="1" x14ac:dyDescent="0.25">
      <c r="A49" s="190"/>
      <c r="B49" s="24"/>
      <c r="C49" s="191"/>
      <c r="D49" s="196"/>
      <c r="E49" s="24"/>
      <c r="F49" s="197"/>
      <c r="G49" s="24"/>
      <c r="H49" s="24"/>
      <c r="I49" s="24"/>
      <c r="K49" s="24"/>
      <c r="L49" s="24"/>
      <c r="M49" s="24"/>
      <c r="N49" s="24"/>
      <c r="O49" s="24"/>
      <c r="P49" s="24"/>
    </row>
    <row r="50" spans="1:16" ht="16.5" thickBot="1" x14ac:dyDescent="0.25">
      <c r="A50" s="190"/>
      <c r="B50" s="24"/>
      <c r="C50" s="191"/>
      <c r="D50" s="196"/>
      <c r="E50" s="24"/>
      <c r="F50" s="197"/>
      <c r="G50" s="24"/>
      <c r="H50" s="24"/>
      <c r="I50" s="24"/>
      <c r="K50" s="24"/>
      <c r="L50" s="24"/>
      <c r="M50" s="24"/>
      <c r="N50" s="24"/>
      <c r="O50" s="24"/>
      <c r="P50" s="24"/>
    </row>
    <row r="51" spans="1:16" ht="16.5" thickBot="1" x14ac:dyDescent="0.25">
      <c r="A51" s="190"/>
      <c r="B51" s="24"/>
      <c r="C51" s="191"/>
      <c r="D51" s="196"/>
      <c r="E51" s="24"/>
      <c r="F51" s="197"/>
      <c r="G51" s="24"/>
      <c r="H51" s="24"/>
      <c r="I51" s="24"/>
      <c r="K51" s="24"/>
      <c r="L51" s="24"/>
      <c r="M51" s="24"/>
      <c r="N51" s="24"/>
      <c r="O51" s="24"/>
      <c r="P51" s="24"/>
    </row>
    <row r="52" spans="1:16" ht="16.5" thickBot="1" x14ac:dyDescent="0.25">
      <c r="A52" s="190"/>
      <c r="B52" s="24"/>
      <c r="C52" s="191"/>
      <c r="D52" s="196"/>
      <c r="E52" s="24"/>
      <c r="F52" s="197"/>
      <c r="G52" s="24"/>
      <c r="H52" s="24"/>
      <c r="I52" s="24"/>
      <c r="K52" s="24"/>
      <c r="L52" s="24"/>
      <c r="M52" s="24"/>
      <c r="N52" s="24"/>
      <c r="O52" s="24"/>
      <c r="P52" s="24"/>
    </row>
    <row r="53" spans="1:16" ht="16.5" thickBot="1" x14ac:dyDescent="0.25">
      <c r="A53" s="190"/>
      <c r="B53" s="24"/>
      <c r="C53" s="191"/>
      <c r="D53" s="196"/>
      <c r="E53" s="24"/>
      <c r="F53" s="197"/>
      <c r="G53" s="24"/>
      <c r="H53" s="24"/>
      <c r="I53" s="24"/>
      <c r="K53" s="24"/>
      <c r="L53" s="24"/>
      <c r="M53" s="24"/>
      <c r="N53" s="24"/>
      <c r="O53" s="24"/>
      <c r="P53" s="24"/>
    </row>
    <row r="54" spans="1:16" ht="16.5" thickBot="1" x14ac:dyDescent="0.25">
      <c r="A54" s="190"/>
      <c r="B54" s="24"/>
      <c r="C54" s="191"/>
      <c r="D54" s="196"/>
      <c r="E54" s="24"/>
      <c r="F54" s="197"/>
      <c r="G54" s="24"/>
      <c r="H54" s="24"/>
      <c r="I54" s="24"/>
      <c r="K54" s="24"/>
      <c r="L54" s="24"/>
      <c r="M54" s="24"/>
      <c r="N54" s="24"/>
      <c r="O54" s="24"/>
      <c r="P54" s="24"/>
    </row>
    <row r="55" spans="1:16" ht="16.5" thickBot="1" x14ac:dyDescent="0.25">
      <c r="A55" s="190"/>
      <c r="B55" s="24"/>
      <c r="C55" s="191"/>
      <c r="D55" s="196"/>
      <c r="E55" s="24"/>
      <c r="F55" s="197"/>
      <c r="G55" s="24"/>
      <c r="H55" s="24"/>
      <c r="I55" s="24"/>
      <c r="K55" s="24"/>
      <c r="L55" s="24"/>
      <c r="M55" s="24"/>
      <c r="N55" s="24"/>
      <c r="O55" s="24"/>
      <c r="P55" s="24"/>
    </row>
    <row r="56" spans="1:16" ht="16.5" thickBot="1" x14ac:dyDescent="0.25">
      <c r="A56" s="190"/>
      <c r="B56" s="24"/>
      <c r="C56" s="191"/>
      <c r="D56" s="196"/>
      <c r="E56" s="24"/>
      <c r="F56" s="197"/>
      <c r="G56" s="24"/>
      <c r="H56" s="24"/>
      <c r="I56" s="24"/>
      <c r="K56" s="24"/>
      <c r="L56" s="24"/>
      <c r="M56" s="24"/>
      <c r="N56" s="24"/>
      <c r="O56" s="24"/>
      <c r="P56" s="24"/>
    </row>
    <row r="57" spans="1:16" ht="16.5" thickBot="1" x14ac:dyDescent="0.25">
      <c r="A57" s="190"/>
      <c r="B57" s="24"/>
      <c r="C57" s="191"/>
      <c r="D57" s="196"/>
      <c r="E57" s="24"/>
      <c r="F57" s="197"/>
      <c r="G57" s="24"/>
      <c r="H57" s="24"/>
      <c r="I57" s="24"/>
      <c r="K57" s="24"/>
      <c r="L57" s="24"/>
      <c r="M57" s="24"/>
      <c r="N57" s="24"/>
      <c r="O57" s="24"/>
      <c r="P57" s="24"/>
    </row>
    <row r="58" spans="1:16" ht="16.5" thickBot="1" x14ac:dyDescent="0.25">
      <c r="A58" s="190"/>
      <c r="B58" s="24"/>
      <c r="C58" s="191"/>
      <c r="D58" s="196"/>
      <c r="E58" s="24"/>
      <c r="F58" s="197"/>
      <c r="G58" s="24"/>
      <c r="H58" s="24"/>
      <c r="I58" s="24"/>
      <c r="K58" s="24"/>
      <c r="L58" s="24"/>
      <c r="M58" s="24"/>
      <c r="N58" s="24"/>
      <c r="O58" s="24"/>
      <c r="P58" s="24"/>
    </row>
    <row r="59" spans="1:16" ht="16.5" thickBot="1" x14ac:dyDescent="0.25">
      <c r="A59" s="190"/>
      <c r="B59" s="24"/>
      <c r="C59" s="191"/>
      <c r="D59" s="196"/>
      <c r="E59" s="24"/>
      <c r="F59" s="197"/>
      <c r="G59" s="24"/>
      <c r="H59" s="24"/>
      <c r="I59" s="24"/>
      <c r="K59" s="24"/>
      <c r="L59" s="24"/>
      <c r="M59" s="24"/>
      <c r="N59" s="24"/>
      <c r="O59" s="24"/>
      <c r="P59" s="24"/>
    </row>
    <row r="60" spans="1:16" ht="16.5" thickBot="1" x14ac:dyDescent="0.25">
      <c r="A60" s="190"/>
      <c r="B60" s="24"/>
      <c r="C60" s="191"/>
      <c r="D60" s="196"/>
      <c r="E60" s="24"/>
      <c r="F60" s="197"/>
      <c r="G60" s="24"/>
      <c r="H60" s="24"/>
      <c r="I60" s="24"/>
      <c r="K60" s="24"/>
      <c r="L60" s="24"/>
      <c r="M60" s="24"/>
      <c r="N60" s="24"/>
      <c r="O60" s="24"/>
      <c r="P60" s="24"/>
    </row>
    <row r="61" spans="1:16" ht="16.5" thickBot="1" x14ac:dyDescent="0.25">
      <c r="A61" s="190"/>
      <c r="B61" s="24"/>
      <c r="C61" s="191"/>
      <c r="D61" s="196"/>
      <c r="E61" s="24"/>
      <c r="F61" s="197"/>
      <c r="G61" s="24"/>
      <c r="H61" s="24"/>
      <c r="I61" s="24"/>
      <c r="K61" s="24"/>
      <c r="L61" s="24"/>
      <c r="M61" s="24"/>
      <c r="N61" s="24"/>
      <c r="O61" s="24"/>
      <c r="P61" s="24"/>
    </row>
    <row r="62" spans="1:16" ht="16.5" thickBot="1" x14ac:dyDescent="0.25">
      <c r="A62" s="190"/>
      <c r="B62" s="24"/>
      <c r="C62" s="191"/>
      <c r="D62" s="196"/>
      <c r="E62" s="24"/>
      <c r="F62" s="197"/>
      <c r="G62" s="24"/>
      <c r="H62" s="24"/>
      <c r="I62" s="24"/>
      <c r="K62" s="24"/>
      <c r="L62" s="24"/>
      <c r="M62" s="24"/>
      <c r="N62" s="24"/>
      <c r="O62" s="24"/>
      <c r="P62" s="24"/>
    </row>
    <row r="63" spans="1:16" ht="16.5" thickBot="1" x14ac:dyDescent="0.25">
      <c r="A63" s="190"/>
      <c r="B63" s="24"/>
      <c r="C63" s="191"/>
      <c r="D63" s="196"/>
      <c r="E63" s="24"/>
      <c r="F63" s="197"/>
      <c r="G63" s="24"/>
      <c r="H63" s="24"/>
      <c r="I63" s="24"/>
      <c r="K63" s="24"/>
      <c r="L63" s="24"/>
      <c r="M63" s="24"/>
      <c r="N63" s="24"/>
      <c r="O63" s="24"/>
      <c r="P63" s="24"/>
    </row>
    <row r="64" spans="1:16" ht="16.5" thickBot="1" x14ac:dyDescent="0.25">
      <c r="A64" s="190"/>
      <c r="B64" s="24"/>
      <c r="C64" s="191"/>
      <c r="D64" s="196"/>
      <c r="E64" s="24"/>
      <c r="F64" s="197"/>
      <c r="G64" s="24"/>
      <c r="H64" s="24"/>
      <c r="I64" s="24"/>
      <c r="K64" s="24"/>
      <c r="L64" s="24"/>
      <c r="M64" s="24"/>
      <c r="N64" s="24"/>
      <c r="O64" s="24"/>
      <c r="P64" s="24"/>
    </row>
    <row r="65" spans="1:16" ht="16.5" thickBot="1" x14ac:dyDescent="0.25">
      <c r="A65" s="190"/>
      <c r="B65" s="24"/>
      <c r="C65" s="191"/>
      <c r="D65" s="196"/>
      <c r="E65" s="24"/>
      <c r="F65" s="197"/>
      <c r="G65" s="24"/>
      <c r="H65" s="24"/>
      <c r="I65" s="24"/>
      <c r="K65" s="24"/>
      <c r="L65" s="24"/>
      <c r="M65" s="24"/>
      <c r="N65" s="24"/>
      <c r="O65" s="24"/>
      <c r="P65" s="24"/>
    </row>
    <row r="66" spans="1:16" ht="16.5" thickBot="1" x14ac:dyDescent="0.25">
      <c r="A66" s="190"/>
      <c r="B66" s="24"/>
      <c r="C66" s="191"/>
      <c r="D66" s="196"/>
      <c r="E66" s="24"/>
      <c r="F66" s="197"/>
      <c r="G66" s="24"/>
      <c r="H66" s="24"/>
      <c r="I66" s="24"/>
      <c r="K66" s="24"/>
      <c r="L66" s="24"/>
      <c r="M66" s="24"/>
      <c r="N66" s="24"/>
      <c r="O66" s="24"/>
      <c r="P66" s="24"/>
    </row>
    <row r="67" spans="1:16" ht="16.5" thickBot="1" x14ac:dyDescent="0.25">
      <c r="A67" s="190"/>
      <c r="B67" s="24"/>
      <c r="C67" s="191"/>
      <c r="D67" s="196"/>
      <c r="E67" s="24"/>
      <c r="F67" s="197"/>
      <c r="G67" s="24"/>
      <c r="H67" s="24"/>
      <c r="I67" s="24"/>
      <c r="K67" s="24"/>
      <c r="L67" s="24"/>
      <c r="M67" s="24"/>
      <c r="N67" s="24"/>
      <c r="O67" s="24"/>
      <c r="P67" s="24"/>
    </row>
    <row r="68" spans="1:16" ht="16.5" thickBot="1" x14ac:dyDescent="0.25">
      <c r="A68" s="190"/>
      <c r="B68" s="24"/>
      <c r="C68" s="191"/>
      <c r="D68" s="196"/>
      <c r="E68" s="24"/>
      <c r="F68" s="197"/>
      <c r="G68" s="24"/>
      <c r="H68" s="24"/>
      <c r="I68" s="24"/>
      <c r="K68" s="24"/>
      <c r="L68" s="24"/>
      <c r="M68" s="24"/>
      <c r="N68" s="24"/>
      <c r="O68" s="24"/>
      <c r="P68" s="24"/>
    </row>
    <row r="69" spans="1:16" ht="16.5" thickBot="1" x14ac:dyDescent="0.25">
      <c r="A69" s="190"/>
      <c r="B69" s="24"/>
      <c r="C69" s="191"/>
      <c r="D69" s="196"/>
      <c r="E69" s="24"/>
      <c r="F69" s="197"/>
      <c r="G69" s="24"/>
      <c r="H69" s="24"/>
      <c r="I69" s="24"/>
      <c r="K69" s="24"/>
      <c r="L69" s="24"/>
      <c r="M69" s="24"/>
      <c r="N69" s="24"/>
      <c r="O69" s="24"/>
      <c r="P69" s="24"/>
    </row>
    <row r="70" spans="1:16" ht="16.5" thickBot="1" x14ac:dyDescent="0.25">
      <c r="A70" s="190"/>
      <c r="B70" s="24"/>
      <c r="C70" s="191"/>
      <c r="D70" s="196"/>
      <c r="E70" s="24"/>
      <c r="F70" s="197"/>
      <c r="G70" s="24"/>
      <c r="H70" s="24"/>
      <c r="I70" s="24"/>
      <c r="K70" s="24"/>
      <c r="L70" s="24"/>
      <c r="M70" s="24"/>
      <c r="N70" s="24"/>
      <c r="O70" s="24"/>
      <c r="P70" s="24"/>
    </row>
    <row r="71" spans="1:16" ht="16.5" thickBot="1" x14ac:dyDescent="0.25">
      <c r="A71" s="190"/>
      <c r="B71" s="24"/>
      <c r="C71" s="191"/>
      <c r="D71" s="196"/>
      <c r="E71" s="24"/>
      <c r="F71" s="197"/>
      <c r="G71" s="24"/>
      <c r="H71" s="24"/>
      <c r="I71" s="24"/>
      <c r="K71" s="24"/>
      <c r="L71" s="24"/>
      <c r="M71" s="24"/>
      <c r="N71" s="24"/>
      <c r="O71" s="24"/>
      <c r="P71" s="24"/>
    </row>
    <row r="72" spans="1:16" ht="16.5" thickBot="1" x14ac:dyDescent="0.25">
      <c r="A72" s="190"/>
      <c r="B72" s="24"/>
      <c r="C72" s="191"/>
      <c r="D72" s="196"/>
      <c r="E72" s="24"/>
      <c r="F72" s="197"/>
      <c r="G72" s="24"/>
      <c r="H72" s="24"/>
      <c r="I72" s="24"/>
      <c r="K72" s="24"/>
      <c r="L72" s="24"/>
      <c r="M72" s="24"/>
      <c r="N72" s="24"/>
      <c r="O72" s="24"/>
      <c r="P72" s="24"/>
    </row>
    <row r="73" spans="1:16" ht="16.5" thickBot="1" x14ac:dyDescent="0.25">
      <c r="A73" s="190"/>
      <c r="B73" s="24"/>
      <c r="C73" s="191"/>
      <c r="D73" s="196"/>
      <c r="E73" s="24"/>
      <c r="F73" s="197"/>
      <c r="G73" s="24"/>
      <c r="H73" s="24"/>
      <c r="I73" s="24"/>
      <c r="K73" s="24"/>
      <c r="L73" s="24"/>
      <c r="M73" s="24"/>
      <c r="N73" s="24"/>
      <c r="O73" s="24"/>
      <c r="P73" s="24"/>
    </row>
    <row r="74" spans="1:16" ht="16.5" thickBot="1" x14ac:dyDescent="0.25">
      <c r="A74" s="190"/>
      <c r="B74" s="24"/>
      <c r="C74" s="191"/>
      <c r="D74" s="196"/>
      <c r="E74" s="24"/>
      <c r="F74" s="197"/>
      <c r="G74" s="24"/>
      <c r="H74" s="24"/>
      <c r="I74" s="24"/>
      <c r="K74" s="24"/>
      <c r="L74" s="24"/>
      <c r="M74" s="24"/>
      <c r="N74" s="24"/>
      <c r="O74" s="24"/>
      <c r="P74" s="24"/>
    </row>
    <row r="75" spans="1:16" ht="16.5" thickBot="1" x14ac:dyDescent="0.25">
      <c r="A75" s="190"/>
      <c r="B75" s="24"/>
      <c r="C75" s="191"/>
      <c r="D75" s="196"/>
      <c r="E75" s="24"/>
      <c r="F75" s="197"/>
      <c r="G75" s="24"/>
      <c r="H75" s="24"/>
      <c r="I75" s="24"/>
      <c r="K75" s="24"/>
      <c r="L75" s="24"/>
      <c r="M75" s="24"/>
      <c r="N75" s="24"/>
      <c r="O75" s="24"/>
      <c r="P75" s="24"/>
    </row>
    <row r="76" spans="1:16" ht="16.5" thickBot="1" x14ac:dyDescent="0.25">
      <c r="A76" s="190"/>
      <c r="B76" s="24"/>
      <c r="C76" s="191"/>
      <c r="D76" s="196"/>
      <c r="E76" s="24"/>
      <c r="F76" s="197"/>
      <c r="G76" s="24"/>
      <c r="H76" s="24"/>
      <c r="I76" s="24"/>
      <c r="K76" s="24"/>
      <c r="L76" s="24"/>
      <c r="M76" s="24"/>
      <c r="N76" s="24"/>
      <c r="O76" s="24"/>
      <c r="P76" s="24"/>
    </row>
    <row r="77" spans="1:16" ht="16.5" thickBot="1" x14ac:dyDescent="0.25">
      <c r="A77" s="190"/>
      <c r="B77" s="24"/>
      <c r="C77" s="191"/>
      <c r="D77" s="196"/>
      <c r="E77" s="24"/>
      <c r="F77" s="197"/>
      <c r="G77" s="24"/>
      <c r="H77" s="24"/>
      <c r="I77" s="24"/>
      <c r="K77" s="24"/>
      <c r="L77" s="24"/>
      <c r="M77" s="24"/>
      <c r="N77" s="24"/>
      <c r="O77" s="24"/>
      <c r="P77" s="24"/>
    </row>
    <row r="78" spans="1:16" ht="16.5" thickBot="1" x14ac:dyDescent="0.25">
      <c r="A78" s="190"/>
      <c r="B78" s="24"/>
      <c r="C78" s="191"/>
      <c r="D78" s="196"/>
      <c r="E78" s="24"/>
      <c r="F78" s="197"/>
      <c r="G78" s="24"/>
      <c r="H78" s="24"/>
      <c r="I78" s="24"/>
      <c r="K78" s="24"/>
      <c r="L78" s="24"/>
      <c r="M78" s="24"/>
      <c r="N78" s="24"/>
      <c r="O78" s="24"/>
      <c r="P78" s="24"/>
    </row>
    <row r="79" spans="1:16" ht="16.5" thickBot="1" x14ac:dyDescent="0.25">
      <c r="A79" s="190"/>
      <c r="B79" s="24"/>
      <c r="C79" s="191"/>
      <c r="D79" s="196"/>
      <c r="E79" s="24"/>
      <c r="F79" s="197"/>
      <c r="G79" s="24"/>
      <c r="H79" s="24"/>
      <c r="I79" s="24"/>
      <c r="K79" s="24"/>
      <c r="L79" s="24"/>
      <c r="M79" s="24"/>
      <c r="N79" s="24"/>
      <c r="O79" s="24"/>
      <c r="P79" s="24"/>
    </row>
    <row r="80" spans="1:16" ht="16.5" thickBot="1" x14ac:dyDescent="0.25">
      <c r="A80" s="190"/>
      <c r="B80" s="24"/>
      <c r="C80" s="191"/>
      <c r="D80" s="196"/>
      <c r="E80" s="24"/>
      <c r="F80" s="197"/>
      <c r="G80" s="24"/>
      <c r="H80" s="24"/>
      <c r="I80" s="24"/>
      <c r="K80" s="24"/>
      <c r="L80" s="24"/>
      <c r="M80" s="24"/>
      <c r="N80" s="24"/>
      <c r="O80" s="24"/>
      <c r="P80" s="24"/>
    </row>
    <row r="81" spans="1:16" ht="16.5" thickBot="1" x14ac:dyDescent="0.25">
      <c r="A81" s="190"/>
      <c r="B81" s="24"/>
      <c r="C81" s="191"/>
      <c r="D81" s="196"/>
      <c r="E81" s="24"/>
      <c r="F81" s="197"/>
      <c r="G81" s="24"/>
      <c r="H81" s="24"/>
      <c r="I81" s="24"/>
      <c r="K81" s="24"/>
      <c r="L81" s="24"/>
      <c r="M81" s="24"/>
      <c r="N81" s="24"/>
      <c r="O81" s="24"/>
      <c r="P81" s="24"/>
    </row>
    <row r="82" spans="1:16" ht="16.5" thickBot="1" x14ac:dyDescent="0.25">
      <c r="A82" s="190"/>
      <c r="B82" s="24"/>
      <c r="C82" s="191"/>
      <c r="D82" s="196"/>
      <c r="E82" s="24"/>
      <c r="F82" s="197"/>
      <c r="G82" s="24"/>
      <c r="H82" s="24"/>
      <c r="I82" s="24"/>
      <c r="K82" s="24"/>
      <c r="L82" s="24"/>
      <c r="M82" s="24"/>
      <c r="N82" s="24"/>
      <c r="O82" s="24"/>
      <c r="P82" s="24"/>
    </row>
    <row r="83" spans="1:16" ht="16.5" thickBot="1" x14ac:dyDescent="0.25">
      <c r="A83" s="190"/>
      <c r="B83" s="24"/>
      <c r="C83" s="191"/>
      <c r="D83" s="196"/>
      <c r="E83" s="24"/>
      <c r="F83" s="197"/>
      <c r="G83" s="24"/>
      <c r="H83" s="24"/>
      <c r="I83" s="24"/>
      <c r="K83" s="24"/>
      <c r="L83" s="24"/>
      <c r="M83" s="24"/>
      <c r="N83" s="24"/>
      <c r="O83" s="24"/>
      <c r="P83" s="24"/>
    </row>
    <row r="84" spans="1:16" ht="16.5" thickBot="1" x14ac:dyDescent="0.25">
      <c r="A84" s="190"/>
      <c r="B84" s="24"/>
      <c r="C84" s="191"/>
      <c r="D84" s="196"/>
      <c r="E84" s="24"/>
      <c r="F84" s="197"/>
      <c r="G84" s="24"/>
      <c r="H84" s="24"/>
      <c r="I84" s="24"/>
      <c r="K84" s="24"/>
      <c r="L84" s="24"/>
      <c r="M84" s="24"/>
      <c r="N84" s="24"/>
      <c r="O84" s="24"/>
      <c r="P84" s="24"/>
    </row>
    <row r="85" spans="1:16" ht="16.5" thickBot="1" x14ac:dyDescent="0.25">
      <c r="A85" s="190"/>
      <c r="B85" s="24"/>
      <c r="C85" s="191"/>
      <c r="D85" s="196"/>
      <c r="E85" s="24"/>
      <c r="F85" s="197"/>
      <c r="G85" s="24"/>
      <c r="H85" s="24"/>
      <c r="I85" s="24"/>
      <c r="K85" s="24"/>
      <c r="L85" s="24"/>
      <c r="M85" s="24"/>
      <c r="N85" s="24"/>
      <c r="O85" s="24"/>
      <c r="P85" s="24"/>
    </row>
    <row r="86" spans="1:16" ht="16.5" thickBot="1" x14ac:dyDescent="0.25">
      <c r="A86" s="190"/>
      <c r="B86" s="24"/>
      <c r="C86" s="191"/>
      <c r="D86" s="196"/>
      <c r="E86" s="24"/>
      <c r="F86" s="197"/>
      <c r="G86" s="24"/>
      <c r="H86" s="24"/>
      <c r="I86" s="24"/>
      <c r="K86" s="24"/>
      <c r="L86" s="24"/>
      <c r="M86" s="24"/>
      <c r="N86" s="24"/>
      <c r="O86" s="24"/>
      <c r="P86" s="24"/>
    </row>
    <row r="87" spans="1:16" ht="16.5" thickBot="1" x14ac:dyDescent="0.25">
      <c r="A87" s="190"/>
      <c r="B87" s="24"/>
      <c r="C87" s="191"/>
      <c r="D87" s="196"/>
      <c r="E87" s="24"/>
      <c r="F87" s="197"/>
      <c r="G87" s="24"/>
      <c r="H87" s="24"/>
      <c r="I87" s="24"/>
      <c r="K87" s="24"/>
      <c r="L87" s="24"/>
      <c r="M87" s="24"/>
      <c r="N87" s="24"/>
      <c r="O87" s="24"/>
      <c r="P87" s="24"/>
    </row>
    <row r="88" spans="1:16" ht="16.5" thickBot="1" x14ac:dyDescent="0.25">
      <c r="A88" s="190"/>
      <c r="B88" s="24"/>
      <c r="C88" s="191"/>
      <c r="D88" s="196"/>
      <c r="E88" s="24"/>
      <c r="F88" s="197"/>
      <c r="G88" s="24"/>
      <c r="H88" s="24"/>
      <c r="I88" s="24"/>
      <c r="K88" s="24"/>
      <c r="L88" s="24"/>
      <c r="M88" s="24"/>
      <c r="N88" s="24"/>
      <c r="O88" s="24"/>
      <c r="P88" s="24"/>
    </row>
    <row r="89" spans="1:16" ht="16.5" thickBot="1" x14ac:dyDescent="0.25">
      <c r="A89" s="190"/>
      <c r="B89" s="24"/>
      <c r="C89" s="191"/>
      <c r="D89" s="196"/>
      <c r="E89" s="24"/>
      <c r="F89" s="197"/>
      <c r="G89" s="24"/>
      <c r="H89" s="24"/>
      <c r="I89" s="24"/>
      <c r="K89" s="24"/>
      <c r="L89" s="24"/>
      <c r="M89" s="24"/>
      <c r="N89" s="24"/>
      <c r="O89" s="24"/>
      <c r="P89" s="24"/>
    </row>
    <row r="90" spans="1:16" ht="16.5" thickBot="1" x14ac:dyDescent="0.25">
      <c r="A90" s="190"/>
      <c r="B90" s="24"/>
      <c r="C90" s="191"/>
      <c r="D90" s="196"/>
      <c r="E90" s="24"/>
      <c r="F90" s="197"/>
      <c r="G90" s="24"/>
      <c r="H90" s="24"/>
      <c r="I90" s="24"/>
      <c r="K90" s="24"/>
      <c r="L90" s="24"/>
      <c r="M90" s="24"/>
      <c r="N90" s="24"/>
      <c r="O90" s="24"/>
      <c r="P90" s="24"/>
    </row>
    <row r="91" spans="1:16" ht="16.5" thickBot="1" x14ac:dyDescent="0.25">
      <c r="A91" s="190"/>
      <c r="B91" s="24"/>
      <c r="C91" s="191"/>
      <c r="D91" s="196"/>
      <c r="E91" s="24"/>
      <c r="F91" s="197"/>
      <c r="G91" s="24"/>
      <c r="H91" s="24"/>
      <c r="I91" s="24"/>
      <c r="K91" s="24"/>
      <c r="L91" s="24"/>
      <c r="M91" s="24"/>
      <c r="N91" s="24"/>
      <c r="O91" s="24"/>
      <c r="P91" s="24"/>
    </row>
    <row r="92" spans="1:16" ht="16.5" thickBot="1" x14ac:dyDescent="0.25">
      <c r="A92" s="190"/>
      <c r="B92" s="24"/>
      <c r="C92" s="191"/>
      <c r="D92" s="196"/>
      <c r="E92" s="24"/>
      <c r="F92" s="197"/>
      <c r="G92" s="24"/>
      <c r="H92" s="24"/>
      <c r="I92" s="24"/>
      <c r="K92" s="24"/>
      <c r="L92" s="24"/>
      <c r="M92" s="24"/>
      <c r="N92" s="24"/>
      <c r="O92" s="24"/>
      <c r="P92" s="24"/>
    </row>
    <row r="93" spans="1:16" ht="16.5" thickBot="1" x14ac:dyDescent="0.25">
      <c r="A93" s="190"/>
      <c r="B93" s="24"/>
      <c r="C93" s="191"/>
      <c r="D93" s="196"/>
      <c r="E93" s="24"/>
      <c r="F93" s="197"/>
      <c r="G93" s="24"/>
      <c r="H93" s="24"/>
      <c r="I93" s="24"/>
      <c r="K93" s="24"/>
      <c r="L93" s="24"/>
      <c r="M93" s="24"/>
      <c r="N93" s="24"/>
      <c r="O93" s="24"/>
      <c r="P93" s="24"/>
    </row>
    <row r="94" spans="1:16" ht="16.5" thickBot="1" x14ac:dyDescent="0.25">
      <c r="A94" s="190"/>
      <c r="B94" s="24"/>
      <c r="C94" s="191"/>
      <c r="D94" s="196"/>
      <c r="E94" s="24"/>
      <c r="F94" s="197"/>
      <c r="G94" s="24"/>
      <c r="H94" s="24"/>
      <c r="I94" s="24"/>
      <c r="K94" s="24"/>
      <c r="L94" s="24"/>
      <c r="M94" s="24"/>
      <c r="N94" s="24"/>
      <c r="O94" s="24"/>
      <c r="P94" s="24"/>
    </row>
    <row r="95" spans="1:16" ht="16.5" thickBot="1" x14ac:dyDescent="0.25">
      <c r="A95" s="190"/>
      <c r="B95" s="24"/>
      <c r="C95" s="191"/>
      <c r="D95" s="196"/>
      <c r="E95" s="24"/>
      <c r="F95" s="197"/>
      <c r="G95" s="24"/>
      <c r="H95" s="24"/>
      <c r="I95" s="24"/>
      <c r="K95" s="24"/>
      <c r="L95" s="24"/>
      <c r="M95" s="24"/>
      <c r="N95" s="24"/>
      <c r="O95" s="24"/>
      <c r="P95" s="24"/>
    </row>
    <row r="96" spans="1:16" ht="16.5" thickBot="1" x14ac:dyDescent="0.25">
      <c r="A96" s="190"/>
      <c r="B96" s="24"/>
      <c r="C96" s="191"/>
      <c r="D96" s="196"/>
      <c r="E96" s="24"/>
      <c r="F96" s="197"/>
      <c r="G96" s="24"/>
      <c r="H96" s="24"/>
      <c r="I96" s="24"/>
      <c r="K96" s="24"/>
      <c r="L96" s="24"/>
      <c r="M96" s="24"/>
      <c r="N96" s="24"/>
      <c r="O96" s="24"/>
      <c r="P96" s="24"/>
    </row>
    <row r="97" spans="1:16" ht="16.5" thickBot="1" x14ac:dyDescent="0.25">
      <c r="A97" s="190"/>
      <c r="B97" s="24"/>
      <c r="C97" s="191"/>
      <c r="D97" s="196"/>
      <c r="E97" s="24"/>
      <c r="F97" s="197"/>
      <c r="G97" s="24"/>
      <c r="H97" s="24"/>
      <c r="I97" s="24"/>
      <c r="K97" s="24"/>
      <c r="L97" s="24"/>
      <c r="M97" s="24"/>
      <c r="N97" s="24"/>
      <c r="O97" s="24"/>
      <c r="P97" s="24"/>
    </row>
    <row r="98" spans="1:16" ht="16.5" thickBot="1" x14ac:dyDescent="0.25">
      <c r="A98" s="190"/>
      <c r="B98" s="24"/>
      <c r="C98" s="191"/>
      <c r="D98" s="196"/>
      <c r="E98" s="24"/>
      <c r="F98" s="197"/>
      <c r="G98" s="24"/>
      <c r="H98" s="24"/>
      <c r="I98" s="24"/>
      <c r="K98" s="24"/>
      <c r="L98" s="24"/>
      <c r="M98" s="24"/>
      <c r="N98" s="24"/>
      <c r="O98" s="24"/>
      <c r="P98" s="24"/>
    </row>
    <row r="99" spans="1:16" ht="16.5" thickBot="1" x14ac:dyDescent="0.25">
      <c r="A99" s="190"/>
      <c r="B99" s="24"/>
      <c r="C99" s="191"/>
      <c r="D99" s="196"/>
      <c r="E99" s="24"/>
      <c r="F99" s="197"/>
      <c r="G99" s="24"/>
      <c r="H99" s="24"/>
      <c r="I99" s="24"/>
      <c r="K99" s="24"/>
      <c r="L99" s="24"/>
      <c r="M99" s="24"/>
      <c r="N99" s="24"/>
      <c r="O99" s="24"/>
      <c r="P99" s="24"/>
    </row>
    <row r="100" spans="1:16" ht="16.5" thickBot="1" x14ac:dyDescent="0.25">
      <c r="A100" s="190"/>
      <c r="B100" s="24"/>
      <c r="C100" s="191"/>
      <c r="D100" s="196"/>
      <c r="E100" s="24"/>
      <c r="F100" s="197"/>
      <c r="G100" s="24"/>
      <c r="H100" s="24"/>
      <c r="I100" s="24"/>
      <c r="K100" s="24"/>
      <c r="L100" s="24"/>
      <c r="M100" s="24"/>
      <c r="N100" s="24"/>
      <c r="O100" s="24"/>
      <c r="P100" s="24"/>
    </row>
    <row r="101" spans="1:16" ht="16.5" thickBot="1" x14ac:dyDescent="0.25">
      <c r="A101" s="190"/>
      <c r="B101" s="24"/>
      <c r="C101" s="191"/>
      <c r="D101" s="196"/>
      <c r="E101" s="24"/>
      <c r="F101" s="197"/>
      <c r="G101" s="24"/>
      <c r="H101" s="24"/>
      <c r="I101" s="24"/>
      <c r="K101" s="24"/>
      <c r="L101" s="24"/>
      <c r="M101" s="24"/>
      <c r="N101" s="24"/>
      <c r="O101" s="24"/>
      <c r="P101" s="24"/>
    </row>
    <row r="102" spans="1:16" ht="16.5" thickBot="1" x14ac:dyDescent="0.25">
      <c r="A102" s="190"/>
      <c r="B102" s="24"/>
      <c r="C102" s="191"/>
      <c r="D102" s="196"/>
      <c r="E102" s="24"/>
      <c r="F102" s="197"/>
      <c r="G102" s="24"/>
      <c r="H102" s="24"/>
      <c r="I102" s="24"/>
      <c r="K102" s="24"/>
      <c r="L102" s="24"/>
      <c r="M102" s="24"/>
      <c r="N102" s="24"/>
      <c r="O102" s="24"/>
      <c r="P102" s="24"/>
    </row>
    <row r="103" spans="1:16" ht="16.5" thickBot="1" x14ac:dyDescent="0.25">
      <c r="A103" s="190"/>
      <c r="B103" s="24"/>
      <c r="C103" s="191"/>
      <c r="D103" s="196"/>
      <c r="E103" s="24"/>
      <c r="F103" s="197"/>
      <c r="G103" s="24"/>
      <c r="H103" s="24"/>
      <c r="I103" s="24"/>
      <c r="K103" s="24"/>
      <c r="L103" s="24"/>
      <c r="M103" s="24"/>
      <c r="N103" s="24"/>
      <c r="O103" s="24"/>
      <c r="P103" s="24"/>
    </row>
    <row r="104" spans="1:16" ht="16.5" thickBot="1" x14ac:dyDescent="0.25">
      <c r="A104" s="190"/>
      <c r="B104" s="24"/>
      <c r="C104" s="191"/>
      <c r="D104" s="196"/>
      <c r="E104" s="24"/>
      <c r="F104" s="197"/>
      <c r="G104" s="24"/>
      <c r="H104" s="24"/>
      <c r="I104" s="24"/>
      <c r="K104" s="24"/>
      <c r="L104" s="24"/>
      <c r="M104" s="24"/>
      <c r="N104" s="24"/>
      <c r="O104" s="24"/>
      <c r="P104" s="24"/>
    </row>
    <row r="105" spans="1:16" ht="16.5" thickBot="1" x14ac:dyDescent="0.25">
      <c r="A105" s="190"/>
      <c r="B105" s="24"/>
      <c r="C105" s="191"/>
      <c r="D105" s="196"/>
      <c r="E105" s="24"/>
      <c r="F105" s="197"/>
      <c r="G105" s="24"/>
      <c r="H105" s="24"/>
      <c r="I105" s="24"/>
      <c r="K105" s="24"/>
      <c r="L105" s="24"/>
      <c r="M105" s="24"/>
      <c r="N105" s="24"/>
      <c r="O105" s="24"/>
      <c r="P105" s="24"/>
    </row>
    <row r="106" spans="1:16" ht="16.5" thickBot="1" x14ac:dyDescent="0.25">
      <c r="A106" s="190"/>
      <c r="B106" s="24"/>
      <c r="C106" s="191"/>
      <c r="D106" s="196"/>
      <c r="E106" s="24"/>
      <c r="F106" s="197"/>
      <c r="G106" s="24"/>
      <c r="H106" s="24"/>
      <c r="I106" s="24"/>
      <c r="K106" s="24"/>
      <c r="L106" s="24"/>
      <c r="M106" s="24"/>
      <c r="N106" s="24"/>
      <c r="O106" s="24"/>
      <c r="P106" s="24"/>
    </row>
    <row r="107" spans="1:16" ht="16.5" thickBot="1" x14ac:dyDescent="0.25">
      <c r="A107" s="190"/>
      <c r="B107" s="24"/>
      <c r="C107" s="191"/>
      <c r="D107" s="196"/>
      <c r="E107" s="24"/>
      <c r="F107" s="197"/>
      <c r="G107" s="24"/>
      <c r="H107" s="24"/>
      <c r="I107" s="24"/>
      <c r="K107" s="24"/>
      <c r="L107" s="24"/>
      <c r="M107" s="24"/>
      <c r="N107" s="24"/>
      <c r="O107" s="24"/>
      <c r="P107" s="24"/>
    </row>
    <row r="108" spans="1:16" ht="16.5" thickBot="1" x14ac:dyDescent="0.25">
      <c r="A108" s="190"/>
      <c r="B108" s="24"/>
      <c r="C108" s="191"/>
      <c r="D108" s="196"/>
      <c r="E108" s="24"/>
      <c r="F108" s="197"/>
      <c r="G108" s="24"/>
      <c r="H108" s="24"/>
      <c r="I108" s="24"/>
      <c r="K108" s="24"/>
      <c r="L108" s="24"/>
      <c r="M108" s="24"/>
      <c r="N108" s="24"/>
      <c r="O108" s="24"/>
      <c r="P108" s="24"/>
    </row>
    <row r="109" spans="1:16" ht="16.5" thickBot="1" x14ac:dyDescent="0.25">
      <c r="A109" s="190"/>
      <c r="B109" s="24"/>
      <c r="C109" s="191"/>
      <c r="D109" s="196"/>
      <c r="E109" s="24"/>
      <c r="F109" s="197"/>
      <c r="G109" s="24"/>
      <c r="H109" s="24"/>
      <c r="I109" s="24"/>
      <c r="K109" s="24"/>
      <c r="L109" s="24"/>
      <c r="M109" s="24"/>
      <c r="N109" s="24"/>
      <c r="O109" s="24"/>
      <c r="P109" s="24"/>
    </row>
    <row r="110" spans="1:16" ht="16.5" thickBot="1" x14ac:dyDescent="0.25">
      <c r="A110" s="190"/>
      <c r="B110" s="24"/>
      <c r="C110" s="191"/>
      <c r="D110" s="196"/>
      <c r="E110" s="24"/>
      <c r="F110" s="197"/>
      <c r="G110" s="24"/>
      <c r="H110" s="24"/>
      <c r="I110" s="24"/>
      <c r="K110" s="24"/>
      <c r="L110" s="24"/>
      <c r="M110" s="24"/>
      <c r="N110" s="24"/>
      <c r="O110" s="24"/>
      <c r="P110" s="24"/>
    </row>
    <row r="111" spans="1:16" ht="16.5" thickBot="1" x14ac:dyDescent="0.25">
      <c r="A111" s="190"/>
      <c r="B111" s="24"/>
      <c r="C111" s="191"/>
      <c r="D111" s="196"/>
      <c r="E111" s="24"/>
      <c r="F111" s="197"/>
      <c r="G111" s="24"/>
      <c r="H111" s="24"/>
      <c r="I111" s="24"/>
      <c r="K111" s="24"/>
      <c r="L111" s="24"/>
      <c r="M111" s="24"/>
      <c r="N111" s="24"/>
      <c r="O111" s="24"/>
      <c r="P111" s="24"/>
    </row>
    <row r="112" spans="1:16" ht="16.5" thickBot="1" x14ac:dyDescent="0.25">
      <c r="A112" s="190"/>
      <c r="B112" s="24"/>
      <c r="C112" s="191"/>
      <c r="D112" s="196"/>
      <c r="E112" s="24"/>
      <c r="F112" s="197"/>
      <c r="G112" s="24"/>
      <c r="H112" s="24"/>
      <c r="I112" s="24"/>
      <c r="K112" s="24"/>
      <c r="L112" s="24"/>
      <c r="M112" s="24"/>
      <c r="N112" s="24"/>
      <c r="O112" s="24"/>
      <c r="P112" s="24"/>
    </row>
    <row r="113" spans="1:16" ht="16.5" thickBot="1" x14ac:dyDescent="0.25">
      <c r="A113" s="190"/>
      <c r="B113" s="24"/>
      <c r="C113" s="191"/>
      <c r="D113" s="196"/>
      <c r="E113" s="24"/>
      <c r="F113" s="197"/>
      <c r="G113" s="24"/>
      <c r="H113" s="24"/>
      <c r="I113" s="24"/>
      <c r="K113" s="24"/>
      <c r="L113" s="24"/>
      <c r="M113" s="24"/>
      <c r="N113" s="24"/>
      <c r="O113" s="24"/>
      <c r="P113" s="24"/>
    </row>
    <row r="114" spans="1:16" ht="16.5" thickBot="1" x14ac:dyDescent="0.25">
      <c r="A114" s="190"/>
      <c r="B114" s="24"/>
      <c r="C114" s="191"/>
      <c r="D114" s="196"/>
      <c r="E114" s="24"/>
      <c r="F114" s="197"/>
      <c r="G114" s="24"/>
      <c r="H114" s="24"/>
      <c r="I114" s="24"/>
      <c r="K114" s="24"/>
      <c r="L114" s="24"/>
      <c r="M114" s="24"/>
      <c r="N114" s="24"/>
      <c r="O114" s="24"/>
      <c r="P114" s="24"/>
    </row>
    <row r="115" spans="1:16" ht="16.5" thickBot="1" x14ac:dyDescent="0.25">
      <c r="A115" s="190"/>
      <c r="B115" s="24"/>
      <c r="C115" s="191"/>
      <c r="D115" s="196"/>
      <c r="E115" s="24"/>
      <c r="F115" s="197"/>
      <c r="G115" s="24"/>
      <c r="H115" s="24"/>
      <c r="I115" s="24"/>
      <c r="K115" s="24"/>
      <c r="L115" s="24"/>
      <c r="M115" s="24"/>
      <c r="N115" s="24"/>
      <c r="O115" s="24"/>
      <c r="P115" s="24"/>
    </row>
    <row r="116" spans="1:16" ht="16.5" thickBot="1" x14ac:dyDescent="0.25">
      <c r="A116" s="190"/>
      <c r="B116" s="24"/>
      <c r="C116" s="191"/>
      <c r="D116" s="196"/>
      <c r="E116" s="24"/>
      <c r="F116" s="197"/>
      <c r="G116" s="24"/>
      <c r="H116" s="24"/>
      <c r="I116" s="24"/>
      <c r="K116" s="24"/>
      <c r="L116" s="24"/>
      <c r="M116" s="24"/>
      <c r="N116" s="24"/>
      <c r="O116" s="24"/>
      <c r="P116" s="24"/>
    </row>
    <row r="117" spans="1:16" ht="16.5" thickBot="1" x14ac:dyDescent="0.25">
      <c r="A117" s="190"/>
      <c r="B117" s="24"/>
      <c r="C117" s="191"/>
      <c r="D117" s="196"/>
      <c r="E117" s="24"/>
      <c r="F117" s="197"/>
      <c r="G117" s="24"/>
      <c r="H117" s="24"/>
      <c r="I117" s="24"/>
      <c r="K117" s="24"/>
      <c r="L117" s="24"/>
      <c r="M117" s="24"/>
      <c r="N117" s="24"/>
      <c r="O117" s="24"/>
      <c r="P117" s="24"/>
    </row>
    <row r="118" spans="1:16" ht="16.5" thickBot="1" x14ac:dyDescent="0.25">
      <c r="A118" s="190"/>
      <c r="B118" s="24"/>
      <c r="C118" s="191"/>
      <c r="D118" s="196"/>
      <c r="E118" s="24"/>
      <c r="F118" s="197"/>
      <c r="G118" s="24"/>
      <c r="H118" s="24"/>
      <c r="I118" s="24"/>
      <c r="K118" s="24"/>
      <c r="L118" s="24"/>
      <c r="M118" s="24"/>
      <c r="N118" s="24"/>
      <c r="O118" s="24"/>
      <c r="P118" s="24"/>
    </row>
    <row r="119" spans="1:16" ht="16.5" thickBot="1" x14ac:dyDescent="0.25">
      <c r="A119" s="190"/>
      <c r="B119" s="24"/>
      <c r="C119" s="191"/>
      <c r="D119" s="196"/>
      <c r="E119" s="24"/>
      <c r="F119" s="197"/>
      <c r="G119" s="24"/>
      <c r="H119" s="24"/>
      <c r="I119" s="24"/>
      <c r="K119" s="24"/>
      <c r="L119" s="24"/>
      <c r="M119" s="24"/>
      <c r="N119" s="24"/>
      <c r="O119" s="24"/>
      <c r="P119" s="24"/>
    </row>
    <row r="120" spans="1:16" ht="16.5" thickBot="1" x14ac:dyDescent="0.25">
      <c r="A120" s="190"/>
      <c r="B120" s="24"/>
      <c r="C120" s="191"/>
      <c r="D120" s="196"/>
      <c r="E120" s="24"/>
      <c r="F120" s="197"/>
      <c r="G120" s="24"/>
      <c r="H120" s="24"/>
      <c r="I120" s="24"/>
      <c r="K120" s="24"/>
      <c r="L120" s="24"/>
      <c r="M120" s="24"/>
      <c r="N120" s="24"/>
      <c r="O120" s="24"/>
      <c r="P120" s="24"/>
    </row>
    <row r="121" spans="1:16" ht="16.5" thickBot="1" x14ac:dyDescent="0.25">
      <c r="A121" s="190"/>
      <c r="B121" s="24"/>
      <c r="C121" s="191"/>
      <c r="D121" s="196"/>
      <c r="E121" s="24"/>
      <c r="F121" s="197"/>
      <c r="G121" s="24"/>
      <c r="H121" s="24"/>
      <c r="I121" s="24"/>
      <c r="K121" s="24"/>
      <c r="L121" s="24"/>
      <c r="M121" s="24"/>
      <c r="N121" s="24"/>
      <c r="O121" s="24"/>
      <c r="P121" s="24"/>
    </row>
    <row r="122" spans="1:16" ht="16.5" thickBot="1" x14ac:dyDescent="0.25">
      <c r="A122" s="190"/>
      <c r="B122" s="24"/>
      <c r="C122" s="191"/>
      <c r="D122" s="196"/>
      <c r="E122" s="24"/>
      <c r="F122" s="197"/>
      <c r="G122" s="24"/>
      <c r="H122" s="24"/>
      <c r="I122" s="24"/>
      <c r="K122" s="24"/>
      <c r="L122" s="24"/>
      <c r="M122" s="24"/>
      <c r="N122" s="24"/>
      <c r="O122" s="24"/>
      <c r="P122" s="24"/>
    </row>
    <row r="123" spans="1:16" ht="16.5" thickBot="1" x14ac:dyDescent="0.25">
      <c r="A123" s="190"/>
      <c r="B123" s="24"/>
      <c r="C123" s="191"/>
      <c r="D123" s="196"/>
      <c r="E123" s="24"/>
      <c r="F123" s="197"/>
      <c r="G123" s="24"/>
      <c r="H123" s="24"/>
      <c r="I123" s="24"/>
      <c r="K123" s="24"/>
      <c r="L123" s="24"/>
      <c r="M123" s="24"/>
      <c r="N123" s="24"/>
      <c r="O123" s="24"/>
      <c r="P123" s="24"/>
    </row>
    <row r="124" spans="1:16" ht="16.5" thickBot="1" x14ac:dyDescent="0.25">
      <c r="A124" s="190"/>
      <c r="B124" s="24"/>
      <c r="C124" s="191"/>
      <c r="D124" s="196"/>
      <c r="E124" s="24"/>
      <c r="F124" s="197"/>
      <c r="G124" s="24"/>
      <c r="H124" s="24"/>
      <c r="I124" s="24"/>
      <c r="K124" s="24"/>
      <c r="L124" s="24"/>
      <c r="M124" s="24"/>
      <c r="N124" s="24"/>
      <c r="O124" s="24"/>
      <c r="P124" s="24"/>
    </row>
    <row r="125" spans="1:16" ht="16.5" thickBot="1" x14ac:dyDescent="0.25">
      <c r="A125" s="190"/>
      <c r="B125" s="24"/>
      <c r="C125" s="191"/>
      <c r="D125" s="196"/>
      <c r="E125" s="24"/>
      <c r="F125" s="197"/>
      <c r="G125" s="24"/>
      <c r="H125" s="24"/>
      <c r="I125" s="24"/>
      <c r="K125" s="24"/>
      <c r="L125" s="24"/>
      <c r="M125" s="24"/>
      <c r="N125" s="24"/>
      <c r="O125" s="24"/>
      <c r="P125" s="24"/>
    </row>
    <row r="126" spans="1:16" ht="16.5" thickBot="1" x14ac:dyDescent="0.25">
      <c r="A126" s="190"/>
      <c r="B126" s="24"/>
      <c r="C126" s="191"/>
      <c r="D126" s="196"/>
      <c r="E126" s="24"/>
      <c r="F126" s="197"/>
      <c r="G126" s="24"/>
      <c r="H126" s="24"/>
      <c r="I126" s="24"/>
      <c r="K126" s="24"/>
      <c r="L126" s="24"/>
      <c r="M126" s="24"/>
      <c r="N126" s="24"/>
      <c r="O126" s="24"/>
      <c r="P126" s="24"/>
    </row>
    <row r="127" spans="1:16" ht="16.5" thickBot="1" x14ac:dyDescent="0.25">
      <c r="A127" s="190"/>
      <c r="B127" s="24"/>
      <c r="C127" s="191"/>
      <c r="D127" s="196"/>
      <c r="E127" s="24"/>
      <c r="F127" s="197"/>
      <c r="G127" s="24"/>
      <c r="H127" s="24"/>
      <c r="I127" s="24"/>
      <c r="K127" s="24"/>
      <c r="L127" s="24"/>
      <c r="M127" s="24"/>
      <c r="N127" s="24"/>
      <c r="O127" s="24"/>
      <c r="P127" s="24"/>
    </row>
    <row r="128" spans="1:16" ht="16.5" thickBot="1" x14ac:dyDescent="0.25">
      <c r="A128" s="190"/>
      <c r="B128" s="24"/>
      <c r="C128" s="191"/>
      <c r="D128" s="196"/>
      <c r="E128" s="24"/>
      <c r="F128" s="197"/>
      <c r="G128" s="24"/>
      <c r="H128" s="24"/>
      <c r="I128" s="24"/>
      <c r="K128" s="24"/>
      <c r="L128" s="24"/>
      <c r="M128" s="24"/>
      <c r="N128" s="24"/>
      <c r="O128" s="24"/>
      <c r="P128" s="24"/>
    </row>
    <row r="129" spans="1:16" ht="16.5" thickBot="1" x14ac:dyDescent="0.25">
      <c r="A129" s="190"/>
      <c r="B129" s="24"/>
      <c r="C129" s="191"/>
      <c r="D129" s="196"/>
      <c r="E129" s="24"/>
      <c r="F129" s="197"/>
      <c r="G129" s="24"/>
      <c r="H129" s="24"/>
      <c r="I129" s="24"/>
      <c r="K129" s="24"/>
      <c r="L129" s="24"/>
      <c r="M129" s="24"/>
      <c r="N129" s="24"/>
      <c r="O129" s="24"/>
      <c r="P129" s="24"/>
    </row>
    <row r="130" spans="1:16" ht="16.5" thickBot="1" x14ac:dyDescent="0.25">
      <c r="A130" s="190"/>
      <c r="B130" s="24"/>
      <c r="C130" s="191"/>
      <c r="D130" s="196"/>
      <c r="E130" s="24"/>
      <c r="F130" s="197"/>
      <c r="G130" s="24"/>
      <c r="H130" s="24"/>
      <c r="I130" s="24"/>
      <c r="K130" s="24"/>
      <c r="L130" s="24"/>
      <c r="M130" s="24"/>
      <c r="N130" s="24"/>
      <c r="O130" s="24"/>
      <c r="P130" s="24"/>
    </row>
    <row r="131" spans="1:16" ht="16.5" thickBot="1" x14ac:dyDescent="0.25">
      <c r="A131" s="190"/>
      <c r="B131" s="24"/>
      <c r="C131" s="191"/>
      <c r="D131" s="196"/>
      <c r="E131" s="24"/>
      <c r="F131" s="197"/>
      <c r="G131" s="24"/>
      <c r="H131" s="24"/>
      <c r="I131" s="24"/>
      <c r="K131" s="24"/>
      <c r="L131" s="24"/>
      <c r="M131" s="24"/>
      <c r="N131" s="24"/>
      <c r="O131" s="24"/>
      <c r="P131" s="24"/>
    </row>
    <row r="132" spans="1:16" ht="16.5" thickBot="1" x14ac:dyDescent="0.25">
      <c r="A132" s="190"/>
      <c r="B132" s="24"/>
      <c r="C132" s="191"/>
      <c r="D132" s="196"/>
      <c r="E132" s="24"/>
      <c r="F132" s="197"/>
      <c r="G132" s="24"/>
      <c r="H132" s="24"/>
      <c r="I132" s="24"/>
      <c r="K132" s="24"/>
      <c r="L132" s="24"/>
      <c r="M132" s="24"/>
      <c r="N132" s="24"/>
      <c r="O132" s="24"/>
      <c r="P132" s="24"/>
    </row>
    <row r="133" spans="1:16" ht="16.5" thickBot="1" x14ac:dyDescent="0.25">
      <c r="A133" s="190"/>
      <c r="B133" s="24"/>
      <c r="C133" s="191"/>
      <c r="D133" s="196"/>
      <c r="E133" s="24"/>
      <c r="F133" s="197"/>
      <c r="G133" s="24"/>
      <c r="H133" s="24"/>
      <c r="I133" s="24"/>
      <c r="K133" s="24"/>
      <c r="L133" s="24"/>
      <c r="M133" s="24"/>
      <c r="N133" s="24"/>
      <c r="O133" s="24"/>
      <c r="P133" s="24"/>
    </row>
    <row r="134" spans="1:16" ht="16.5" thickBot="1" x14ac:dyDescent="0.25">
      <c r="A134" s="190"/>
      <c r="B134" s="24"/>
      <c r="C134" s="191"/>
      <c r="D134" s="196"/>
      <c r="E134" s="24"/>
      <c r="F134" s="197"/>
      <c r="G134" s="24"/>
      <c r="H134" s="24"/>
      <c r="I134" s="24"/>
      <c r="K134" s="24"/>
      <c r="L134" s="24"/>
      <c r="M134" s="24"/>
      <c r="N134" s="24"/>
      <c r="O134" s="24"/>
      <c r="P134" s="24"/>
    </row>
    <row r="135" spans="1:16" ht="16.5" thickBot="1" x14ac:dyDescent="0.25">
      <c r="A135" s="190"/>
      <c r="B135" s="24"/>
      <c r="C135" s="191"/>
      <c r="D135" s="196"/>
      <c r="E135" s="24"/>
      <c r="F135" s="197"/>
      <c r="G135" s="24"/>
      <c r="H135" s="24"/>
      <c r="I135" s="24"/>
      <c r="K135" s="24"/>
      <c r="L135" s="24"/>
      <c r="M135" s="24"/>
      <c r="N135" s="24"/>
      <c r="O135" s="24"/>
      <c r="P135" s="24"/>
    </row>
    <row r="136" spans="1:16" ht="16.5" thickBot="1" x14ac:dyDescent="0.25">
      <c r="A136" s="190"/>
      <c r="B136" s="24"/>
      <c r="C136" s="191"/>
      <c r="D136" s="196"/>
      <c r="E136" s="24"/>
      <c r="F136" s="197"/>
      <c r="G136" s="24"/>
      <c r="H136" s="24"/>
      <c r="I136" s="24"/>
      <c r="K136" s="24"/>
      <c r="L136" s="24"/>
      <c r="M136" s="24"/>
      <c r="N136" s="24"/>
      <c r="O136" s="24"/>
      <c r="P136" s="24"/>
    </row>
    <row r="137" spans="1:16" ht="16.5" thickBot="1" x14ac:dyDescent="0.25">
      <c r="A137" s="190"/>
      <c r="B137" s="24"/>
      <c r="C137" s="191"/>
      <c r="D137" s="196"/>
      <c r="E137" s="24"/>
      <c r="F137" s="197"/>
      <c r="G137" s="24"/>
      <c r="H137" s="24"/>
      <c r="I137" s="24"/>
      <c r="K137" s="24"/>
      <c r="L137" s="24"/>
      <c r="M137" s="24"/>
      <c r="N137" s="24"/>
      <c r="O137" s="24"/>
      <c r="P137" s="24"/>
    </row>
    <row r="138" spans="1:16" ht="16.5" thickBot="1" x14ac:dyDescent="0.25">
      <c r="A138" s="190"/>
      <c r="B138" s="24"/>
      <c r="C138" s="191"/>
      <c r="D138" s="196"/>
      <c r="E138" s="24"/>
      <c r="F138" s="197"/>
      <c r="G138" s="24"/>
      <c r="H138" s="24"/>
      <c r="I138" s="24"/>
      <c r="K138" s="24"/>
      <c r="L138" s="24"/>
      <c r="M138" s="24"/>
      <c r="N138" s="24"/>
      <c r="O138" s="24"/>
      <c r="P138" s="24"/>
    </row>
    <row r="139" spans="1:16" ht="16.5" thickBot="1" x14ac:dyDescent="0.25">
      <c r="A139" s="190"/>
      <c r="B139" s="24"/>
      <c r="C139" s="191"/>
      <c r="D139" s="196"/>
      <c r="E139" s="24"/>
      <c r="F139" s="197"/>
      <c r="G139" s="24"/>
      <c r="H139" s="24"/>
      <c r="I139" s="24"/>
      <c r="K139" s="24"/>
      <c r="L139" s="24"/>
      <c r="M139" s="24"/>
      <c r="N139" s="24"/>
      <c r="O139" s="24"/>
      <c r="P139" s="24"/>
    </row>
    <row r="140" spans="1:16" ht="16.5" thickBot="1" x14ac:dyDescent="0.25">
      <c r="A140" s="190"/>
      <c r="B140" s="24"/>
      <c r="C140" s="191"/>
      <c r="D140" s="196"/>
      <c r="E140" s="24"/>
      <c r="F140" s="197"/>
      <c r="G140" s="24"/>
      <c r="H140" s="24"/>
      <c r="I140" s="24"/>
      <c r="K140" s="24"/>
      <c r="L140" s="24"/>
      <c r="M140" s="24"/>
      <c r="N140" s="24"/>
      <c r="O140" s="24"/>
      <c r="P140" s="24"/>
    </row>
    <row r="141" spans="1:16" ht="16.5" thickBot="1" x14ac:dyDescent="0.25">
      <c r="A141" s="190"/>
      <c r="B141" s="24"/>
      <c r="C141" s="191"/>
      <c r="D141" s="196"/>
      <c r="E141" s="24"/>
      <c r="F141" s="197"/>
      <c r="G141" s="24"/>
      <c r="H141" s="24"/>
      <c r="I141" s="24"/>
      <c r="K141" s="24"/>
      <c r="L141" s="24"/>
      <c r="M141" s="24"/>
      <c r="N141" s="24"/>
      <c r="O141" s="24"/>
      <c r="P141" s="24"/>
    </row>
    <row r="142" spans="1:16" ht="16.5" thickBot="1" x14ac:dyDescent="0.25">
      <c r="A142" s="190"/>
      <c r="B142" s="24"/>
      <c r="C142" s="191"/>
      <c r="D142" s="196"/>
      <c r="E142" s="24"/>
      <c r="F142" s="197"/>
      <c r="G142" s="24"/>
      <c r="H142" s="24"/>
      <c r="I142" s="24"/>
      <c r="K142" s="24"/>
      <c r="L142" s="24"/>
      <c r="M142" s="24"/>
      <c r="N142" s="24"/>
      <c r="O142" s="24"/>
      <c r="P142" s="24"/>
    </row>
    <row r="143" spans="1:16" ht="16.5" thickBot="1" x14ac:dyDescent="0.25">
      <c r="A143" s="190"/>
      <c r="B143" s="24"/>
      <c r="C143" s="191"/>
      <c r="D143" s="196"/>
      <c r="E143" s="24"/>
      <c r="F143" s="197"/>
      <c r="G143" s="24"/>
      <c r="H143" s="24"/>
      <c r="I143" s="24"/>
      <c r="K143" s="24"/>
      <c r="L143" s="24"/>
      <c r="M143" s="24"/>
      <c r="N143" s="24"/>
      <c r="O143" s="24"/>
      <c r="P143" s="24"/>
    </row>
    <row r="144" spans="1:16" ht="16.5" thickBot="1" x14ac:dyDescent="0.25">
      <c r="A144" s="190"/>
      <c r="B144" s="24"/>
      <c r="C144" s="191"/>
      <c r="D144" s="196"/>
      <c r="E144" s="24"/>
      <c r="F144" s="197"/>
      <c r="G144" s="24"/>
      <c r="H144" s="24"/>
      <c r="I144" s="24"/>
      <c r="K144" s="24"/>
      <c r="L144" s="24"/>
      <c r="M144" s="24"/>
      <c r="N144" s="24"/>
      <c r="O144" s="24"/>
      <c r="P144" s="24"/>
    </row>
    <row r="145" spans="1:16" ht="16.5" thickBot="1" x14ac:dyDescent="0.25">
      <c r="A145" s="190"/>
      <c r="B145" s="24"/>
      <c r="C145" s="191"/>
      <c r="D145" s="196"/>
      <c r="E145" s="24"/>
      <c r="F145" s="197"/>
      <c r="G145" s="24"/>
      <c r="H145" s="24"/>
      <c r="I145" s="24"/>
      <c r="K145" s="24"/>
      <c r="L145" s="24"/>
      <c r="M145" s="24"/>
      <c r="N145" s="24"/>
      <c r="O145" s="24"/>
      <c r="P145" s="24"/>
    </row>
    <row r="146" spans="1:16" ht="16.5" thickBot="1" x14ac:dyDescent="0.25">
      <c r="A146" s="190"/>
      <c r="B146" s="24"/>
      <c r="C146" s="191"/>
      <c r="D146" s="196"/>
      <c r="E146" s="24"/>
      <c r="F146" s="197"/>
      <c r="G146" s="24"/>
      <c r="H146" s="24"/>
      <c r="I146" s="24"/>
      <c r="K146" s="24"/>
      <c r="L146" s="24"/>
      <c r="M146" s="24"/>
      <c r="N146" s="24"/>
      <c r="O146" s="24"/>
      <c r="P146" s="24"/>
    </row>
    <row r="147" spans="1:16" ht="16.5" thickBot="1" x14ac:dyDescent="0.25">
      <c r="A147" s="190"/>
      <c r="B147" s="24"/>
      <c r="C147" s="191"/>
      <c r="D147" s="196"/>
      <c r="E147" s="24"/>
      <c r="F147" s="197"/>
      <c r="G147" s="24"/>
      <c r="H147" s="24"/>
      <c r="I147" s="24"/>
      <c r="K147" s="24"/>
      <c r="L147" s="24"/>
      <c r="M147" s="24"/>
      <c r="N147" s="24"/>
      <c r="O147" s="24"/>
      <c r="P147" s="24"/>
    </row>
    <row r="148" spans="1:16" ht="16.5" thickBot="1" x14ac:dyDescent="0.25">
      <c r="A148" s="190"/>
      <c r="B148" s="24"/>
      <c r="C148" s="191"/>
      <c r="D148" s="196"/>
      <c r="E148" s="24"/>
      <c r="F148" s="197"/>
      <c r="G148" s="24"/>
      <c r="H148" s="24"/>
      <c r="I148" s="24"/>
      <c r="K148" s="24"/>
      <c r="L148" s="24"/>
      <c r="M148" s="24"/>
      <c r="N148" s="24"/>
      <c r="O148" s="24"/>
      <c r="P148" s="24"/>
    </row>
    <row r="149" spans="1:16" ht="16.5" thickBot="1" x14ac:dyDescent="0.25">
      <c r="A149" s="190"/>
      <c r="B149" s="24"/>
      <c r="C149" s="191"/>
      <c r="D149" s="196"/>
      <c r="E149" s="24"/>
      <c r="F149" s="197"/>
      <c r="G149" s="24"/>
      <c r="H149" s="24"/>
      <c r="I149" s="24"/>
      <c r="K149" s="24"/>
      <c r="L149" s="24"/>
      <c r="M149" s="24"/>
      <c r="N149" s="24"/>
      <c r="O149" s="24"/>
      <c r="P149" s="24"/>
    </row>
    <row r="150" spans="1:16" ht="16.5" thickBot="1" x14ac:dyDescent="0.25">
      <c r="A150" s="190"/>
      <c r="B150" s="24"/>
      <c r="C150" s="191"/>
      <c r="D150" s="196"/>
      <c r="E150" s="24"/>
      <c r="F150" s="197"/>
      <c r="G150" s="24"/>
      <c r="H150" s="24"/>
      <c r="I150" s="24"/>
      <c r="K150" s="24"/>
      <c r="L150" s="24"/>
      <c r="M150" s="24"/>
      <c r="N150" s="24"/>
      <c r="O150" s="24"/>
      <c r="P150" s="24"/>
    </row>
    <row r="151" spans="1:16" ht="16.5" thickBot="1" x14ac:dyDescent="0.25">
      <c r="A151" s="190"/>
      <c r="B151" s="24"/>
      <c r="C151" s="191"/>
      <c r="D151" s="196"/>
      <c r="E151" s="24"/>
      <c r="F151" s="197"/>
      <c r="G151" s="24"/>
      <c r="H151" s="24"/>
      <c r="I151" s="24"/>
      <c r="K151" s="24"/>
      <c r="L151" s="24"/>
      <c r="M151" s="24"/>
      <c r="N151" s="24"/>
      <c r="O151" s="24"/>
      <c r="P151" s="24"/>
    </row>
    <row r="152" spans="1:16" ht="16.5" thickBot="1" x14ac:dyDescent="0.25">
      <c r="A152" s="190"/>
      <c r="B152" s="24"/>
      <c r="C152" s="191"/>
      <c r="D152" s="196"/>
      <c r="E152" s="24"/>
      <c r="F152" s="197"/>
      <c r="G152" s="24"/>
      <c r="H152" s="24"/>
      <c r="I152" s="24"/>
      <c r="K152" s="24"/>
      <c r="L152" s="24"/>
      <c r="M152" s="24"/>
      <c r="N152" s="24"/>
      <c r="O152" s="24"/>
      <c r="P152" s="24"/>
    </row>
    <row r="153" spans="1:16" ht="16.5" thickBot="1" x14ac:dyDescent="0.25">
      <c r="A153" s="190"/>
      <c r="B153" s="24"/>
      <c r="C153" s="191"/>
      <c r="D153" s="196"/>
      <c r="E153" s="24"/>
      <c r="F153" s="197"/>
      <c r="G153" s="24"/>
      <c r="H153" s="24"/>
      <c r="I153" s="24"/>
      <c r="K153" s="24"/>
      <c r="L153" s="24"/>
      <c r="M153" s="24"/>
      <c r="N153" s="24"/>
      <c r="O153" s="24"/>
      <c r="P153" s="24"/>
    </row>
    <row r="154" spans="1:16" ht="16.5" thickBot="1" x14ac:dyDescent="0.25">
      <c r="A154" s="190"/>
      <c r="B154" s="24"/>
      <c r="C154" s="191"/>
      <c r="D154" s="196"/>
      <c r="E154" s="24"/>
      <c r="F154" s="197"/>
      <c r="G154" s="24"/>
      <c r="H154" s="24"/>
      <c r="I154" s="24"/>
      <c r="K154" s="24"/>
      <c r="L154" s="24"/>
      <c r="M154" s="24"/>
      <c r="N154" s="24"/>
      <c r="O154" s="24"/>
      <c r="P154" s="24"/>
    </row>
    <row r="155" spans="1:16" ht="16.5" thickBot="1" x14ac:dyDescent="0.25">
      <c r="A155" s="190"/>
      <c r="B155" s="24"/>
      <c r="C155" s="191"/>
      <c r="D155" s="196"/>
      <c r="E155" s="24"/>
      <c r="F155" s="197"/>
      <c r="G155" s="24"/>
      <c r="H155" s="24"/>
      <c r="I155" s="24"/>
      <c r="K155" s="24"/>
      <c r="L155" s="24"/>
      <c r="M155" s="24"/>
      <c r="N155" s="24"/>
      <c r="O155" s="24"/>
      <c r="P155" s="24"/>
    </row>
    <row r="156" spans="1:16" ht="16.5" thickBot="1" x14ac:dyDescent="0.25">
      <c r="A156" s="190"/>
      <c r="B156" s="24"/>
      <c r="C156" s="191"/>
      <c r="D156" s="196"/>
      <c r="E156" s="24"/>
      <c r="F156" s="197"/>
      <c r="G156" s="24"/>
      <c r="H156" s="24"/>
      <c r="I156" s="24"/>
      <c r="K156" s="24"/>
      <c r="L156" s="24"/>
      <c r="M156" s="24"/>
      <c r="N156" s="24"/>
      <c r="O156" s="24"/>
      <c r="P156" s="24"/>
    </row>
    <row r="157" spans="1:16" ht="16.5" thickBot="1" x14ac:dyDescent="0.25">
      <c r="A157" s="190"/>
      <c r="B157" s="24"/>
      <c r="C157" s="191"/>
      <c r="D157" s="196"/>
      <c r="E157" s="24"/>
      <c r="F157" s="197"/>
      <c r="G157" s="24"/>
      <c r="H157" s="24"/>
      <c r="I157" s="24"/>
      <c r="K157" s="24"/>
      <c r="L157" s="24"/>
      <c r="M157" s="24"/>
      <c r="N157" s="24"/>
      <c r="O157" s="24"/>
      <c r="P157" s="24"/>
    </row>
    <row r="158" spans="1:16" ht="16.5" thickBot="1" x14ac:dyDescent="0.25">
      <c r="A158" s="190"/>
      <c r="B158" s="24"/>
      <c r="C158" s="191"/>
      <c r="D158" s="196"/>
      <c r="E158" s="24"/>
      <c r="F158" s="197"/>
      <c r="G158" s="24"/>
      <c r="H158" s="24"/>
      <c r="I158" s="24"/>
      <c r="K158" s="24"/>
      <c r="L158" s="24"/>
      <c r="M158" s="24"/>
      <c r="N158" s="24"/>
      <c r="O158" s="24"/>
      <c r="P158" s="24"/>
    </row>
    <row r="159" spans="1:16" ht="16.5" thickBot="1" x14ac:dyDescent="0.25">
      <c r="A159" s="190"/>
      <c r="B159" s="24"/>
      <c r="C159" s="191"/>
      <c r="D159" s="196"/>
      <c r="E159" s="24"/>
      <c r="F159" s="197"/>
      <c r="G159" s="24"/>
      <c r="H159" s="24"/>
      <c r="I159" s="24"/>
      <c r="K159" s="24"/>
      <c r="L159" s="24"/>
      <c r="M159" s="24"/>
      <c r="N159" s="24"/>
      <c r="O159" s="24"/>
      <c r="P159" s="24"/>
    </row>
    <row r="160" spans="1:16" ht="16.5" thickBot="1" x14ac:dyDescent="0.25">
      <c r="A160" s="190"/>
      <c r="B160" s="24"/>
      <c r="C160" s="191"/>
      <c r="D160" s="196"/>
      <c r="E160" s="24"/>
      <c r="F160" s="197"/>
      <c r="G160" s="24"/>
      <c r="H160" s="24"/>
      <c r="I160" s="24"/>
      <c r="K160" s="24"/>
      <c r="L160" s="24"/>
      <c r="M160" s="24"/>
      <c r="N160" s="24"/>
      <c r="O160" s="24"/>
      <c r="P160" s="24"/>
    </row>
    <row r="161" spans="1:16" ht="16.5" thickBot="1" x14ac:dyDescent="0.25">
      <c r="A161" s="190"/>
      <c r="B161" s="24"/>
      <c r="C161" s="191"/>
      <c r="D161" s="196"/>
      <c r="E161" s="24"/>
      <c r="F161" s="197"/>
      <c r="G161" s="24"/>
      <c r="H161" s="24"/>
      <c r="I161" s="24"/>
      <c r="K161" s="24"/>
      <c r="L161" s="24"/>
      <c r="M161" s="24"/>
      <c r="N161" s="24"/>
      <c r="O161" s="24"/>
      <c r="P161" s="24"/>
    </row>
    <row r="162" spans="1:16" ht="16.5" thickBot="1" x14ac:dyDescent="0.25">
      <c r="A162" s="190"/>
      <c r="B162" s="24"/>
      <c r="C162" s="191"/>
      <c r="D162" s="196"/>
      <c r="E162" s="24"/>
      <c r="F162" s="197"/>
      <c r="G162" s="24"/>
      <c r="H162" s="24"/>
      <c r="I162" s="24"/>
      <c r="K162" s="24"/>
      <c r="L162" s="24"/>
      <c r="M162" s="24"/>
      <c r="N162" s="24"/>
      <c r="O162" s="24"/>
      <c r="P162" s="24"/>
    </row>
    <row r="163" spans="1:16" ht="16.5" thickBot="1" x14ac:dyDescent="0.25">
      <c r="A163" s="190"/>
      <c r="B163" s="24"/>
      <c r="C163" s="191"/>
      <c r="D163" s="196"/>
      <c r="E163" s="24"/>
      <c r="F163" s="197"/>
      <c r="G163" s="24"/>
      <c r="H163" s="24"/>
      <c r="I163" s="24"/>
      <c r="K163" s="24"/>
      <c r="L163" s="24"/>
      <c r="M163" s="24"/>
      <c r="N163" s="24"/>
      <c r="O163" s="24"/>
      <c r="P163" s="24"/>
    </row>
    <row r="164" spans="1:16" ht="16.5" thickBot="1" x14ac:dyDescent="0.25">
      <c r="A164" s="190"/>
      <c r="B164" s="24"/>
      <c r="C164" s="191"/>
      <c r="D164" s="196"/>
      <c r="E164" s="24"/>
      <c r="F164" s="197"/>
      <c r="G164" s="24"/>
      <c r="H164" s="24"/>
      <c r="I164" s="24"/>
      <c r="K164" s="24"/>
      <c r="L164" s="24"/>
      <c r="M164" s="24"/>
      <c r="N164" s="24"/>
      <c r="O164" s="24"/>
      <c r="P164" s="24"/>
    </row>
    <row r="165" spans="1:16" ht="16.5" thickBot="1" x14ac:dyDescent="0.25">
      <c r="A165" s="190"/>
      <c r="B165" s="24"/>
      <c r="C165" s="191"/>
      <c r="D165" s="196"/>
      <c r="E165" s="24"/>
      <c r="F165" s="197"/>
      <c r="G165" s="24"/>
      <c r="H165" s="24"/>
      <c r="I165" s="24"/>
      <c r="K165" s="24"/>
      <c r="L165" s="24"/>
      <c r="M165" s="24"/>
      <c r="N165" s="24"/>
      <c r="O165" s="24"/>
      <c r="P165" s="24"/>
    </row>
    <row r="166" spans="1:16" ht="16.5" thickBot="1" x14ac:dyDescent="0.25">
      <c r="A166" s="190"/>
      <c r="B166" s="24"/>
      <c r="C166" s="191"/>
      <c r="D166" s="196"/>
      <c r="E166" s="24"/>
      <c r="F166" s="197"/>
      <c r="G166" s="24"/>
      <c r="H166" s="24"/>
      <c r="I166" s="24"/>
      <c r="K166" s="24"/>
      <c r="L166" s="24"/>
      <c r="M166" s="24"/>
      <c r="N166" s="24"/>
      <c r="O166" s="24"/>
      <c r="P166" s="24"/>
    </row>
    <row r="167" spans="1:16" ht="16.5" thickBot="1" x14ac:dyDescent="0.25">
      <c r="A167" s="190"/>
      <c r="B167" s="24"/>
      <c r="C167" s="191"/>
      <c r="D167" s="196"/>
      <c r="E167" s="24"/>
      <c r="F167" s="197"/>
      <c r="G167" s="24"/>
      <c r="H167" s="24"/>
      <c r="I167" s="24"/>
      <c r="K167" s="24"/>
      <c r="L167" s="24"/>
      <c r="M167" s="24"/>
      <c r="N167" s="24"/>
      <c r="O167" s="24"/>
      <c r="P167" s="24"/>
    </row>
    <row r="168" spans="1:16" ht="16.5" thickBot="1" x14ac:dyDescent="0.25">
      <c r="A168" s="190"/>
      <c r="B168" s="24"/>
      <c r="C168" s="191"/>
      <c r="D168" s="196"/>
      <c r="E168" s="24"/>
      <c r="F168" s="197"/>
      <c r="G168" s="24"/>
      <c r="H168" s="24"/>
      <c r="I168" s="24"/>
      <c r="K168" s="24"/>
      <c r="L168" s="24"/>
      <c r="M168" s="24"/>
      <c r="N168" s="24"/>
      <c r="O168" s="24"/>
      <c r="P168" s="24"/>
    </row>
    <row r="169" spans="1:16" ht="16.5" thickBot="1" x14ac:dyDescent="0.25">
      <c r="A169" s="190"/>
      <c r="B169" s="24"/>
      <c r="C169" s="191"/>
      <c r="D169" s="196"/>
      <c r="E169" s="24"/>
      <c r="F169" s="197"/>
      <c r="G169" s="24"/>
      <c r="H169" s="24"/>
      <c r="I169" s="24"/>
      <c r="K169" s="24"/>
      <c r="L169" s="24"/>
      <c r="M169" s="24"/>
      <c r="N169" s="24"/>
      <c r="O169" s="24"/>
      <c r="P169" s="24"/>
    </row>
    <row r="170" spans="1:16" ht="16.5" thickBot="1" x14ac:dyDescent="0.25">
      <c r="A170" s="190"/>
      <c r="B170" s="24"/>
      <c r="C170" s="191"/>
      <c r="D170" s="196"/>
      <c r="E170" s="24"/>
      <c r="F170" s="197"/>
      <c r="G170" s="24"/>
      <c r="H170" s="24"/>
      <c r="I170" s="24"/>
      <c r="K170" s="24"/>
      <c r="L170" s="24"/>
      <c r="M170" s="24"/>
      <c r="N170" s="24"/>
      <c r="O170" s="24"/>
      <c r="P170" s="24"/>
    </row>
    <row r="171" spans="1:16" ht="16.5" thickBot="1" x14ac:dyDescent="0.25">
      <c r="A171" s="190"/>
      <c r="B171" s="24"/>
      <c r="C171" s="191"/>
      <c r="D171" s="196"/>
      <c r="E171" s="24"/>
      <c r="F171" s="197"/>
      <c r="G171" s="24"/>
      <c r="H171" s="24"/>
      <c r="I171" s="24"/>
      <c r="K171" s="24"/>
      <c r="L171" s="24"/>
      <c r="M171" s="24"/>
      <c r="N171" s="24"/>
      <c r="O171" s="24"/>
      <c r="P171" s="24"/>
    </row>
    <row r="172" spans="1:16" ht="16.5" thickBot="1" x14ac:dyDescent="0.25">
      <c r="A172" s="190"/>
      <c r="B172" s="24"/>
      <c r="C172" s="191"/>
      <c r="D172" s="196"/>
      <c r="E172" s="24"/>
      <c r="F172" s="197"/>
      <c r="G172" s="24"/>
      <c r="H172" s="24"/>
      <c r="I172" s="24"/>
      <c r="K172" s="24"/>
      <c r="L172" s="24"/>
      <c r="M172" s="24"/>
      <c r="N172" s="24"/>
      <c r="O172" s="24"/>
      <c r="P172" s="24"/>
    </row>
    <row r="173" spans="1:16" ht="16.5" thickBot="1" x14ac:dyDescent="0.25">
      <c r="A173" s="190"/>
      <c r="B173" s="24"/>
      <c r="C173" s="191"/>
      <c r="D173" s="196"/>
      <c r="E173" s="24"/>
      <c r="F173" s="197"/>
      <c r="G173" s="24"/>
      <c r="H173" s="24"/>
      <c r="I173" s="24"/>
      <c r="K173" s="24"/>
      <c r="L173" s="24"/>
      <c r="M173" s="24"/>
      <c r="N173" s="24"/>
      <c r="O173" s="24"/>
      <c r="P173" s="24"/>
    </row>
    <row r="174" spans="1:16" ht="16.5" thickBot="1" x14ac:dyDescent="0.25">
      <c r="A174" s="190"/>
      <c r="B174" s="24"/>
      <c r="C174" s="191"/>
      <c r="D174" s="196"/>
      <c r="E174" s="24"/>
      <c r="F174" s="197"/>
      <c r="G174" s="24"/>
      <c r="H174" s="24"/>
      <c r="I174" s="24"/>
      <c r="K174" s="24"/>
      <c r="L174" s="24"/>
      <c r="M174" s="24"/>
      <c r="N174" s="24"/>
      <c r="O174" s="24"/>
      <c r="P174" s="24"/>
    </row>
    <row r="175" spans="1:16" ht="16.5" thickBot="1" x14ac:dyDescent="0.25">
      <c r="A175" s="190"/>
      <c r="B175" s="24"/>
      <c r="C175" s="191"/>
      <c r="D175" s="196"/>
      <c r="E175" s="24"/>
      <c r="F175" s="197"/>
      <c r="G175" s="24"/>
      <c r="H175" s="24"/>
      <c r="I175" s="24"/>
      <c r="K175" s="24"/>
      <c r="L175" s="24"/>
      <c r="M175" s="24"/>
      <c r="N175" s="24"/>
      <c r="O175" s="24"/>
      <c r="P175" s="24"/>
    </row>
    <row r="176" spans="1:16" ht="16.5" thickBot="1" x14ac:dyDescent="0.25">
      <c r="A176" s="190"/>
      <c r="B176" s="24"/>
      <c r="C176" s="191"/>
      <c r="D176" s="196"/>
      <c r="E176" s="24"/>
      <c r="F176" s="197"/>
      <c r="G176" s="24"/>
      <c r="H176" s="24"/>
      <c r="I176" s="24"/>
      <c r="K176" s="24"/>
      <c r="L176" s="24"/>
      <c r="M176" s="24"/>
      <c r="N176" s="24"/>
      <c r="O176" s="24"/>
      <c r="P176" s="24"/>
    </row>
    <row r="177" spans="1:16" ht="16.5" thickBot="1" x14ac:dyDescent="0.25">
      <c r="A177" s="190"/>
      <c r="B177" s="24"/>
      <c r="C177" s="191"/>
      <c r="D177" s="196"/>
      <c r="E177" s="24"/>
      <c r="F177" s="197"/>
      <c r="G177" s="24"/>
      <c r="H177" s="24"/>
      <c r="I177" s="24"/>
      <c r="K177" s="24"/>
      <c r="L177" s="24"/>
      <c r="M177" s="24"/>
      <c r="N177" s="24"/>
      <c r="O177" s="24"/>
      <c r="P177" s="24"/>
    </row>
    <row r="178" spans="1:16" ht="16.5" thickBot="1" x14ac:dyDescent="0.25">
      <c r="A178" s="190"/>
      <c r="B178" s="24"/>
      <c r="C178" s="191"/>
      <c r="D178" s="196"/>
      <c r="E178" s="24"/>
      <c r="F178" s="197"/>
      <c r="G178" s="24"/>
      <c r="H178" s="24"/>
      <c r="I178" s="24"/>
      <c r="K178" s="24"/>
      <c r="L178" s="24"/>
      <c r="M178" s="24"/>
      <c r="N178" s="24"/>
      <c r="O178" s="24"/>
      <c r="P178" s="24"/>
    </row>
    <row r="179" spans="1:16" ht="16.5" thickBot="1" x14ac:dyDescent="0.25">
      <c r="A179" s="190"/>
      <c r="B179" s="24"/>
      <c r="C179" s="191"/>
      <c r="D179" s="196"/>
      <c r="E179" s="24"/>
      <c r="F179" s="197"/>
      <c r="G179" s="24"/>
      <c r="H179" s="24"/>
      <c r="I179" s="24"/>
      <c r="K179" s="24"/>
      <c r="L179" s="24"/>
      <c r="M179" s="24"/>
      <c r="N179" s="24"/>
      <c r="O179" s="24"/>
      <c r="P179" s="24"/>
    </row>
    <row r="180" spans="1:16" ht="16.5" thickBot="1" x14ac:dyDescent="0.25">
      <c r="A180" s="190"/>
      <c r="B180" s="24"/>
      <c r="C180" s="191"/>
      <c r="D180" s="196"/>
      <c r="E180" s="24"/>
      <c r="F180" s="197"/>
      <c r="G180" s="24"/>
      <c r="H180" s="24"/>
      <c r="I180" s="24"/>
      <c r="K180" s="24"/>
      <c r="L180" s="24"/>
      <c r="M180" s="24"/>
      <c r="N180" s="24"/>
      <c r="O180" s="24"/>
      <c r="P180" s="24"/>
    </row>
    <row r="181" spans="1:16" ht="16.5" thickBot="1" x14ac:dyDescent="0.25">
      <c r="A181" s="190"/>
      <c r="B181" s="24"/>
      <c r="C181" s="191"/>
      <c r="D181" s="196"/>
      <c r="E181" s="24"/>
      <c r="F181" s="197"/>
      <c r="G181" s="24"/>
      <c r="H181" s="24"/>
      <c r="I181" s="24"/>
      <c r="K181" s="24"/>
      <c r="L181" s="24"/>
      <c r="M181" s="24"/>
      <c r="N181" s="24"/>
      <c r="O181" s="24"/>
      <c r="P181" s="24"/>
    </row>
    <row r="182" spans="1:16" ht="16.5" thickBot="1" x14ac:dyDescent="0.25">
      <c r="A182" s="190"/>
      <c r="B182" s="24"/>
      <c r="C182" s="191"/>
      <c r="D182" s="196"/>
      <c r="E182" s="24"/>
      <c r="F182" s="197"/>
      <c r="G182" s="24"/>
      <c r="H182" s="24"/>
      <c r="I182" s="24"/>
      <c r="K182" s="24"/>
      <c r="L182" s="24"/>
      <c r="M182" s="24"/>
      <c r="N182" s="24"/>
      <c r="O182" s="24"/>
      <c r="P182" s="24"/>
    </row>
    <row r="183" spans="1:16" ht="16.5" thickBot="1" x14ac:dyDescent="0.25">
      <c r="A183" s="190"/>
      <c r="B183" s="24"/>
      <c r="C183" s="191"/>
      <c r="D183" s="196"/>
      <c r="E183" s="24"/>
      <c r="F183" s="197"/>
      <c r="G183" s="24"/>
      <c r="H183" s="24"/>
      <c r="I183" s="24"/>
      <c r="K183" s="24"/>
      <c r="L183" s="24"/>
      <c r="M183" s="24"/>
      <c r="N183" s="24"/>
      <c r="O183" s="24"/>
      <c r="P183" s="24"/>
    </row>
    <row r="184" spans="1:16" ht="16.5" thickBot="1" x14ac:dyDescent="0.25">
      <c r="A184" s="190"/>
      <c r="B184" s="24"/>
      <c r="C184" s="191"/>
      <c r="D184" s="196"/>
      <c r="E184" s="24"/>
      <c r="F184" s="197"/>
      <c r="G184" s="24"/>
      <c r="H184" s="24"/>
      <c r="I184" s="24"/>
      <c r="K184" s="24"/>
      <c r="L184" s="24"/>
      <c r="M184" s="24"/>
      <c r="N184" s="24"/>
      <c r="O184" s="24"/>
      <c r="P184" s="24"/>
    </row>
    <row r="185" spans="1:16" ht="16.5" thickBot="1" x14ac:dyDescent="0.25">
      <c r="A185" s="190"/>
      <c r="B185" s="24"/>
      <c r="C185" s="191"/>
      <c r="D185" s="196"/>
      <c r="E185" s="24"/>
      <c r="F185" s="197"/>
      <c r="G185" s="24"/>
      <c r="H185" s="24"/>
      <c r="I185" s="24"/>
      <c r="K185" s="24"/>
      <c r="L185" s="24"/>
      <c r="M185" s="24"/>
      <c r="N185" s="24"/>
      <c r="O185" s="24"/>
      <c r="P185" s="24"/>
    </row>
    <row r="186" spans="1:16" ht="16.5" thickBot="1" x14ac:dyDescent="0.25">
      <c r="A186" s="190"/>
      <c r="B186" s="24"/>
      <c r="C186" s="191"/>
      <c r="D186" s="196"/>
      <c r="E186" s="24"/>
      <c r="F186" s="197"/>
      <c r="G186" s="24"/>
      <c r="H186" s="24"/>
      <c r="I186" s="24"/>
      <c r="K186" s="24"/>
      <c r="L186" s="24"/>
      <c r="M186" s="24"/>
      <c r="N186" s="24"/>
      <c r="O186" s="24"/>
      <c r="P186" s="24"/>
    </row>
    <row r="187" spans="1:16" ht="16.5" thickBot="1" x14ac:dyDescent="0.25">
      <c r="A187" s="190"/>
      <c r="B187" s="24"/>
      <c r="C187" s="191"/>
      <c r="D187" s="196"/>
      <c r="E187" s="24"/>
      <c r="F187" s="197"/>
      <c r="G187" s="24"/>
      <c r="H187" s="24"/>
      <c r="I187" s="24"/>
      <c r="K187" s="24"/>
      <c r="L187" s="24"/>
      <c r="M187" s="24"/>
      <c r="N187" s="24"/>
      <c r="O187" s="24"/>
      <c r="P187" s="24"/>
    </row>
    <row r="188" spans="1:16" ht="16.5" thickBot="1" x14ac:dyDescent="0.25">
      <c r="A188" s="190"/>
      <c r="B188" s="24"/>
      <c r="C188" s="191"/>
      <c r="D188" s="196"/>
      <c r="E188" s="24"/>
      <c r="F188" s="197"/>
      <c r="G188" s="24"/>
      <c r="H188" s="24"/>
      <c r="I188" s="24"/>
      <c r="K188" s="24"/>
      <c r="L188" s="24"/>
      <c r="M188" s="24"/>
      <c r="N188" s="24"/>
      <c r="O188" s="24"/>
      <c r="P188" s="24"/>
    </row>
    <row r="189" spans="1:16" ht="16.5" thickBot="1" x14ac:dyDescent="0.25">
      <c r="A189" s="190"/>
      <c r="B189" s="24"/>
      <c r="C189" s="191"/>
      <c r="D189" s="196"/>
      <c r="E189" s="24"/>
      <c r="F189" s="197"/>
      <c r="G189" s="24"/>
      <c r="H189" s="24"/>
      <c r="I189" s="24"/>
      <c r="K189" s="24"/>
      <c r="L189" s="24"/>
      <c r="M189" s="24"/>
      <c r="N189" s="24"/>
      <c r="O189" s="24"/>
      <c r="P189" s="24"/>
    </row>
    <row r="190" spans="1:16" ht="16.5" thickBot="1" x14ac:dyDescent="0.25">
      <c r="A190" s="190"/>
      <c r="B190" s="24"/>
      <c r="C190" s="191"/>
      <c r="D190" s="196"/>
      <c r="E190" s="24"/>
      <c r="F190" s="197"/>
      <c r="G190" s="24"/>
      <c r="H190" s="24"/>
      <c r="I190" s="24"/>
      <c r="K190" s="24"/>
      <c r="L190" s="24"/>
      <c r="M190" s="24"/>
      <c r="N190" s="24"/>
      <c r="O190" s="24"/>
      <c r="P190" s="24"/>
    </row>
    <row r="191" spans="1:16" ht="16.5" thickBot="1" x14ac:dyDescent="0.25">
      <c r="A191" s="190"/>
      <c r="B191" s="24"/>
      <c r="C191" s="191"/>
      <c r="D191" s="196"/>
      <c r="E191" s="24"/>
      <c r="F191" s="197"/>
      <c r="G191" s="24"/>
      <c r="H191" s="24"/>
      <c r="I191" s="24"/>
      <c r="K191" s="24"/>
      <c r="L191" s="24"/>
      <c r="M191" s="24"/>
      <c r="N191" s="24"/>
      <c r="O191" s="24"/>
      <c r="P191" s="24"/>
    </row>
    <row r="192" spans="1:16" ht="16.5" thickBot="1" x14ac:dyDescent="0.25">
      <c r="A192" s="190"/>
      <c r="B192" s="24"/>
      <c r="C192" s="191"/>
      <c r="D192" s="196"/>
      <c r="E192" s="24"/>
      <c r="F192" s="197"/>
      <c r="G192" s="24"/>
      <c r="H192" s="24"/>
      <c r="I192" s="24"/>
      <c r="K192" s="24"/>
      <c r="L192" s="24"/>
      <c r="M192" s="24"/>
      <c r="N192" s="24"/>
      <c r="O192" s="24"/>
      <c r="P192" s="24"/>
    </row>
    <row r="193" spans="1:16" ht="16.5" thickBot="1" x14ac:dyDescent="0.25">
      <c r="A193" s="190"/>
      <c r="B193" s="24"/>
      <c r="C193" s="191"/>
      <c r="D193" s="196"/>
      <c r="E193" s="24"/>
      <c r="F193" s="197"/>
      <c r="G193" s="24"/>
      <c r="H193" s="24"/>
      <c r="I193" s="24"/>
      <c r="K193" s="24"/>
      <c r="L193" s="24"/>
      <c r="M193" s="24"/>
      <c r="N193" s="24"/>
      <c r="O193" s="24"/>
      <c r="P193" s="24"/>
    </row>
    <row r="194" spans="1:16" ht="16.5" thickBot="1" x14ac:dyDescent="0.25">
      <c r="A194" s="190"/>
      <c r="B194" s="24"/>
      <c r="C194" s="191"/>
      <c r="D194" s="196"/>
      <c r="E194" s="24"/>
      <c r="F194" s="197"/>
      <c r="G194" s="24"/>
      <c r="H194" s="24"/>
      <c r="I194" s="24"/>
      <c r="K194" s="24"/>
      <c r="L194" s="24"/>
      <c r="M194" s="24"/>
      <c r="N194" s="24"/>
      <c r="O194" s="24"/>
      <c r="P194" s="24"/>
    </row>
    <row r="195" spans="1:16" ht="16.5" thickBot="1" x14ac:dyDescent="0.25">
      <c r="A195" s="190"/>
      <c r="B195" s="24"/>
      <c r="C195" s="191"/>
      <c r="D195" s="196"/>
      <c r="E195" s="24"/>
      <c r="F195" s="197"/>
      <c r="G195" s="24"/>
      <c r="H195" s="24"/>
      <c r="I195" s="24"/>
      <c r="K195" s="24"/>
      <c r="L195" s="24"/>
      <c r="M195" s="24"/>
      <c r="N195" s="24"/>
      <c r="O195" s="24"/>
      <c r="P195" s="24"/>
    </row>
    <row r="196" spans="1:16" ht="16.5" thickBot="1" x14ac:dyDescent="0.25">
      <c r="A196" s="190"/>
      <c r="B196" s="24"/>
      <c r="C196" s="191"/>
      <c r="D196" s="196"/>
      <c r="E196" s="24"/>
      <c r="F196" s="197"/>
      <c r="G196" s="24"/>
      <c r="H196" s="24"/>
      <c r="I196" s="24"/>
      <c r="K196" s="24"/>
      <c r="L196" s="24"/>
      <c r="M196" s="24"/>
      <c r="N196" s="24"/>
      <c r="O196" s="24"/>
      <c r="P196" s="24"/>
    </row>
    <row r="197" spans="1:16" ht="16.5" thickBot="1" x14ac:dyDescent="0.25">
      <c r="A197" s="190"/>
      <c r="B197" s="24"/>
      <c r="C197" s="191"/>
      <c r="D197" s="196"/>
      <c r="E197" s="24"/>
      <c r="F197" s="197"/>
      <c r="G197" s="24"/>
      <c r="H197" s="24"/>
      <c r="I197" s="24"/>
      <c r="K197" s="24"/>
      <c r="L197" s="24"/>
      <c r="M197" s="24"/>
      <c r="N197" s="24"/>
      <c r="O197" s="24"/>
      <c r="P197" s="24"/>
    </row>
    <row r="198" spans="1:16" ht="16.5" thickBot="1" x14ac:dyDescent="0.25">
      <c r="A198" s="190"/>
      <c r="B198" s="24"/>
      <c r="C198" s="191"/>
      <c r="D198" s="196"/>
      <c r="E198" s="24"/>
      <c r="F198" s="197"/>
      <c r="G198" s="24"/>
      <c r="H198" s="24"/>
      <c r="I198" s="24"/>
      <c r="K198" s="24"/>
      <c r="L198" s="24"/>
      <c r="M198" s="24"/>
      <c r="N198" s="24"/>
      <c r="O198" s="24"/>
      <c r="P198" s="24"/>
    </row>
    <row r="199" spans="1:16" ht="16.5" thickBot="1" x14ac:dyDescent="0.25">
      <c r="A199" s="190"/>
      <c r="B199" s="24"/>
      <c r="C199" s="191"/>
      <c r="D199" s="196"/>
      <c r="E199" s="24"/>
      <c r="F199" s="197"/>
      <c r="G199" s="24"/>
      <c r="H199" s="24"/>
      <c r="I199" s="24"/>
      <c r="K199" s="24"/>
      <c r="L199" s="24"/>
      <c r="M199" s="24"/>
      <c r="N199" s="24"/>
      <c r="O199" s="24"/>
      <c r="P199" s="24"/>
    </row>
    <row r="200" spans="1:16" ht="16.5" thickBot="1" x14ac:dyDescent="0.25">
      <c r="A200" s="190"/>
      <c r="B200" s="24"/>
      <c r="C200" s="191"/>
      <c r="D200" s="196"/>
      <c r="E200" s="24"/>
      <c r="F200" s="197"/>
      <c r="G200" s="24"/>
      <c r="H200" s="24"/>
      <c r="I200" s="24"/>
      <c r="K200" s="24"/>
      <c r="L200" s="24"/>
      <c r="M200" s="24"/>
      <c r="N200" s="24"/>
      <c r="O200" s="24"/>
      <c r="P200" s="24"/>
    </row>
    <row r="201" spans="1:16" ht="16.5" thickBot="1" x14ac:dyDescent="0.25">
      <c r="A201" s="190"/>
      <c r="B201" s="24"/>
      <c r="C201" s="191"/>
      <c r="D201" s="196"/>
      <c r="E201" s="24"/>
      <c r="F201" s="197"/>
      <c r="G201" s="24"/>
      <c r="H201" s="24"/>
      <c r="I201" s="24"/>
      <c r="K201" s="24"/>
      <c r="L201" s="24"/>
      <c r="M201" s="24"/>
      <c r="N201" s="24"/>
      <c r="O201" s="24"/>
      <c r="P201" s="24"/>
    </row>
    <row r="202" spans="1:16" ht="16.5" thickBot="1" x14ac:dyDescent="0.25">
      <c r="A202" s="190"/>
      <c r="B202" s="24"/>
      <c r="C202" s="191"/>
      <c r="D202" s="196"/>
      <c r="E202" s="24"/>
      <c r="F202" s="197"/>
      <c r="G202" s="24"/>
      <c r="H202" s="24"/>
      <c r="I202" s="24"/>
      <c r="K202" s="24"/>
      <c r="L202" s="24"/>
      <c r="M202" s="24"/>
      <c r="N202" s="24"/>
      <c r="O202" s="24"/>
      <c r="P202" s="24"/>
    </row>
    <row r="203" spans="1:16" ht="16.5" thickBot="1" x14ac:dyDescent="0.25">
      <c r="A203" s="190"/>
      <c r="B203" s="24"/>
      <c r="C203" s="191"/>
      <c r="D203" s="196"/>
      <c r="E203" s="24"/>
      <c r="F203" s="197"/>
      <c r="G203" s="24"/>
      <c r="H203" s="24"/>
      <c r="I203" s="24"/>
      <c r="K203" s="24"/>
      <c r="L203" s="24"/>
      <c r="M203" s="24"/>
      <c r="N203" s="24"/>
      <c r="O203" s="24"/>
      <c r="P203" s="24"/>
    </row>
    <row r="204" spans="1:16" ht="16.5" thickBot="1" x14ac:dyDescent="0.25">
      <c r="A204" s="190"/>
      <c r="B204" s="24"/>
      <c r="C204" s="191"/>
      <c r="D204" s="196"/>
      <c r="E204" s="24"/>
      <c r="F204" s="197"/>
      <c r="G204" s="24"/>
      <c r="H204" s="24"/>
      <c r="I204" s="24"/>
      <c r="K204" s="24"/>
      <c r="L204" s="24"/>
      <c r="M204" s="24"/>
      <c r="N204" s="24"/>
      <c r="O204" s="24"/>
      <c r="P204" s="24"/>
    </row>
    <row r="205" spans="1:16" ht="16.5" thickBot="1" x14ac:dyDescent="0.25">
      <c r="A205" s="190"/>
      <c r="B205" s="24"/>
      <c r="C205" s="191"/>
      <c r="D205" s="196"/>
      <c r="E205" s="24"/>
      <c r="F205" s="197"/>
      <c r="G205" s="24"/>
      <c r="H205" s="24"/>
      <c r="I205" s="24"/>
      <c r="K205" s="24"/>
      <c r="L205" s="24"/>
      <c r="M205" s="24"/>
      <c r="N205" s="24"/>
      <c r="O205" s="24"/>
      <c r="P205" s="24"/>
    </row>
    <row r="206" spans="1:16" ht="16.5" thickBot="1" x14ac:dyDescent="0.25">
      <c r="A206" s="190"/>
      <c r="B206" s="24"/>
      <c r="C206" s="191"/>
      <c r="D206" s="196"/>
      <c r="E206" s="24"/>
      <c r="F206" s="197"/>
      <c r="G206" s="24"/>
      <c r="H206" s="24"/>
      <c r="I206" s="24"/>
      <c r="K206" s="24"/>
      <c r="L206" s="24"/>
      <c r="M206" s="24"/>
      <c r="N206" s="24"/>
      <c r="O206" s="24"/>
      <c r="P206" s="24"/>
    </row>
    <row r="207" spans="1:16" ht="16.5" thickBot="1" x14ac:dyDescent="0.25">
      <c r="A207" s="190"/>
      <c r="B207" s="24"/>
      <c r="C207" s="191"/>
      <c r="D207" s="196"/>
      <c r="E207" s="24"/>
      <c r="F207" s="197"/>
      <c r="G207" s="24"/>
      <c r="H207" s="24"/>
      <c r="I207" s="24"/>
      <c r="K207" s="24"/>
      <c r="L207" s="24"/>
      <c r="M207" s="24"/>
      <c r="N207" s="24"/>
      <c r="O207" s="24"/>
      <c r="P207" s="24"/>
    </row>
    <row r="208" spans="1:16" ht="16.5" thickBot="1" x14ac:dyDescent="0.25">
      <c r="A208" s="190"/>
      <c r="B208" s="24"/>
      <c r="C208" s="191"/>
      <c r="D208" s="196"/>
      <c r="E208" s="24"/>
      <c r="F208" s="197"/>
      <c r="G208" s="24"/>
      <c r="H208" s="24"/>
      <c r="I208" s="24"/>
      <c r="K208" s="24"/>
      <c r="L208" s="24"/>
      <c r="M208" s="24"/>
      <c r="N208" s="24"/>
      <c r="O208" s="24"/>
      <c r="P208" s="24"/>
    </row>
    <row r="209" spans="1:16" ht="16.5" thickBot="1" x14ac:dyDescent="0.25">
      <c r="A209" s="190"/>
      <c r="B209" s="24"/>
      <c r="C209" s="191"/>
      <c r="D209" s="196"/>
      <c r="E209" s="24"/>
      <c r="F209" s="197"/>
      <c r="G209" s="24"/>
      <c r="H209" s="24"/>
      <c r="I209" s="24"/>
      <c r="K209" s="24"/>
      <c r="L209" s="24"/>
      <c r="M209" s="24"/>
      <c r="N209" s="24"/>
      <c r="O209" s="24"/>
      <c r="P209" s="24"/>
    </row>
    <row r="210" spans="1:16" ht="16.5" thickBot="1" x14ac:dyDescent="0.25">
      <c r="A210" s="190"/>
      <c r="B210" s="24"/>
      <c r="C210" s="191"/>
      <c r="D210" s="196"/>
      <c r="E210" s="24"/>
      <c r="F210" s="197"/>
      <c r="G210" s="24"/>
      <c r="H210" s="24"/>
      <c r="I210" s="24"/>
      <c r="K210" s="24"/>
      <c r="L210" s="24"/>
      <c r="M210" s="24"/>
      <c r="N210" s="24"/>
      <c r="O210" s="24"/>
      <c r="P210" s="24"/>
    </row>
    <row r="211" spans="1:16" ht="16.5" thickBot="1" x14ac:dyDescent="0.25">
      <c r="A211" s="190"/>
      <c r="B211" s="24"/>
      <c r="C211" s="191"/>
      <c r="D211" s="196"/>
      <c r="E211" s="24"/>
      <c r="F211" s="197"/>
      <c r="G211" s="24"/>
      <c r="H211" s="24"/>
      <c r="I211" s="24"/>
      <c r="K211" s="24"/>
      <c r="L211" s="24"/>
      <c r="M211" s="24"/>
      <c r="N211" s="24"/>
      <c r="O211" s="24"/>
      <c r="P211" s="24"/>
    </row>
    <row r="212" spans="1:16" ht="16.5" thickBot="1" x14ac:dyDescent="0.25">
      <c r="A212" s="190"/>
      <c r="B212" s="24"/>
      <c r="C212" s="191"/>
      <c r="D212" s="196"/>
      <c r="E212" s="24"/>
      <c r="F212" s="197"/>
      <c r="G212" s="24"/>
      <c r="H212" s="24"/>
      <c r="I212" s="24"/>
      <c r="K212" s="24"/>
      <c r="L212" s="24"/>
      <c r="M212" s="24"/>
      <c r="N212" s="24"/>
      <c r="O212" s="24"/>
      <c r="P212" s="24"/>
    </row>
    <row r="213" spans="1:16" ht="16.5" thickBot="1" x14ac:dyDescent="0.25">
      <c r="A213" s="190"/>
      <c r="B213" s="24"/>
      <c r="C213" s="191"/>
      <c r="D213" s="196"/>
      <c r="E213" s="24"/>
      <c r="F213" s="197"/>
      <c r="G213" s="24"/>
      <c r="H213" s="24"/>
      <c r="I213" s="24"/>
      <c r="K213" s="24"/>
      <c r="L213" s="24"/>
      <c r="M213" s="24"/>
      <c r="N213" s="24"/>
      <c r="O213" s="24"/>
      <c r="P213" s="24"/>
    </row>
    <row r="214" spans="1:16" ht="16.5" thickBot="1" x14ac:dyDescent="0.25">
      <c r="A214" s="190"/>
      <c r="B214" s="24"/>
      <c r="C214" s="191"/>
      <c r="D214" s="196"/>
      <c r="E214" s="24"/>
      <c r="F214" s="197"/>
      <c r="G214" s="24"/>
      <c r="H214" s="24"/>
      <c r="I214" s="24"/>
      <c r="K214" s="24"/>
      <c r="L214" s="24"/>
      <c r="M214" s="24"/>
      <c r="N214" s="24"/>
      <c r="O214" s="24"/>
      <c r="P214" s="24"/>
    </row>
    <row r="215" spans="1:16" ht="16.5" thickBot="1" x14ac:dyDescent="0.25">
      <c r="A215" s="190"/>
      <c r="B215" s="24"/>
      <c r="C215" s="191"/>
      <c r="D215" s="196"/>
      <c r="E215" s="24"/>
      <c r="F215" s="197"/>
      <c r="G215" s="24"/>
      <c r="H215" s="24"/>
      <c r="I215" s="24"/>
      <c r="K215" s="24"/>
      <c r="L215" s="24"/>
      <c r="M215" s="24"/>
      <c r="N215" s="24"/>
      <c r="O215" s="24"/>
      <c r="P215" s="24"/>
    </row>
    <row r="216" spans="1:16" ht="16.5" thickBot="1" x14ac:dyDescent="0.25">
      <c r="A216" s="190"/>
      <c r="B216" s="24"/>
      <c r="C216" s="191"/>
      <c r="D216" s="196"/>
      <c r="E216" s="24"/>
      <c r="F216" s="197"/>
      <c r="G216" s="24"/>
      <c r="H216" s="24"/>
      <c r="I216" s="24"/>
      <c r="K216" s="24"/>
      <c r="L216" s="24"/>
      <c r="M216" s="24"/>
      <c r="N216" s="24"/>
      <c r="O216" s="24"/>
      <c r="P216" s="24"/>
    </row>
    <row r="217" spans="1:16" ht="16.5" thickBot="1" x14ac:dyDescent="0.25">
      <c r="A217" s="190"/>
      <c r="B217" s="24"/>
      <c r="C217" s="191"/>
      <c r="D217" s="196"/>
      <c r="E217" s="24"/>
      <c r="F217" s="197"/>
      <c r="G217" s="24"/>
      <c r="H217" s="24"/>
      <c r="I217" s="24"/>
      <c r="K217" s="24"/>
      <c r="L217" s="24"/>
      <c r="M217" s="24"/>
      <c r="N217" s="24"/>
      <c r="O217" s="24"/>
      <c r="P217" s="24"/>
    </row>
    <row r="218" spans="1:16" ht="16.5" thickBot="1" x14ac:dyDescent="0.25">
      <c r="A218" s="190"/>
      <c r="B218" s="24"/>
      <c r="C218" s="191"/>
      <c r="D218" s="196"/>
      <c r="E218" s="24"/>
      <c r="F218" s="197"/>
      <c r="G218" s="24"/>
      <c r="H218" s="24"/>
      <c r="I218" s="24"/>
      <c r="K218" s="24"/>
      <c r="L218" s="24"/>
      <c r="M218" s="24"/>
      <c r="N218" s="24"/>
      <c r="O218" s="24"/>
      <c r="P218" s="24"/>
    </row>
    <row r="219" spans="1:16" ht="16.5" thickBot="1" x14ac:dyDescent="0.25">
      <c r="A219" s="190"/>
      <c r="B219" s="24"/>
      <c r="C219" s="191"/>
      <c r="D219" s="196"/>
      <c r="E219" s="24"/>
      <c r="F219" s="197"/>
      <c r="G219" s="24"/>
      <c r="H219" s="24"/>
      <c r="I219" s="24"/>
      <c r="K219" s="24"/>
      <c r="L219" s="24"/>
      <c r="M219" s="24"/>
      <c r="N219" s="24"/>
      <c r="O219" s="24"/>
      <c r="P219" s="24"/>
    </row>
    <row r="220" spans="1:16" ht="16.5" thickBot="1" x14ac:dyDescent="0.25">
      <c r="A220" s="190"/>
      <c r="B220" s="24"/>
      <c r="C220" s="191"/>
      <c r="D220" s="196"/>
      <c r="E220" s="24"/>
      <c r="F220" s="197"/>
      <c r="G220" s="24"/>
      <c r="H220" s="24"/>
      <c r="I220" s="24"/>
      <c r="K220" s="24"/>
      <c r="L220" s="24"/>
      <c r="M220" s="24"/>
      <c r="N220" s="24"/>
      <c r="O220" s="24"/>
      <c r="P220" s="24"/>
    </row>
    <row r="221" spans="1:16" ht="16.5" thickBot="1" x14ac:dyDescent="0.25">
      <c r="A221" s="190"/>
      <c r="B221" s="24"/>
      <c r="C221" s="191"/>
      <c r="D221" s="196"/>
      <c r="E221" s="24"/>
      <c r="F221" s="197"/>
      <c r="G221" s="24"/>
      <c r="H221" s="24"/>
      <c r="I221" s="24"/>
      <c r="K221" s="24"/>
      <c r="L221" s="24"/>
      <c r="M221" s="24"/>
      <c r="N221" s="24"/>
      <c r="O221" s="24"/>
      <c r="P221" s="24"/>
    </row>
    <row r="222" spans="1:16" ht="16.5" thickBot="1" x14ac:dyDescent="0.25">
      <c r="A222" s="190"/>
      <c r="B222" s="24"/>
      <c r="C222" s="191"/>
      <c r="D222" s="196"/>
      <c r="E222" s="24"/>
      <c r="F222" s="197"/>
      <c r="G222" s="24"/>
      <c r="H222" s="24"/>
      <c r="I222" s="24"/>
      <c r="K222" s="24"/>
      <c r="L222" s="24"/>
      <c r="M222" s="24"/>
      <c r="N222" s="24"/>
      <c r="O222" s="24"/>
      <c r="P222" s="24"/>
    </row>
    <row r="223" spans="1:16" ht="16.5" thickBot="1" x14ac:dyDescent="0.25">
      <c r="A223" s="190"/>
      <c r="B223" s="24"/>
      <c r="C223" s="191"/>
      <c r="D223" s="196"/>
      <c r="E223" s="24"/>
      <c r="F223" s="197"/>
      <c r="G223" s="24"/>
      <c r="H223" s="24"/>
      <c r="I223" s="24"/>
      <c r="K223" s="24"/>
      <c r="L223" s="24"/>
      <c r="M223" s="24"/>
      <c r="N223" s="24"/>
      <c r="O223" s="24"/>
      <c r="P223" s="24"/>
    </row>
    <row r="224" spans="1:16" ht="16.5" thickBot="1" x14ac:dyDescent="0.25">
      <c r="A224" s="190"/>
      <c r="B224" s="24"/>
      <c r="C224" s="191"/>
      <c r="D224" s="196"/>
      <c r="E224" s="24"/>
      <c r="F224" s="197"/>
      <c r="G224" s="24"/>
      <c r="H224" s="24"/>
      <c r="I224" s="24"/>
      <c r="K224" s="24"/>
      <c r="L224" s="24"/>
      <c r="M224" s="24"/>
      <c r="N224" s="24"/>
      <c r="O224" s="24"/>
      <c r="P224" s="24"/>
    </row>
    <row r="225" spans="1:16" ht="16.5" thickBot="1" x14ac:dyDescent="0.25">
      <c r="A225" s="190"/>
      <c r="B225" s="24"/>
      <c r="C225" s="191"/>
      <c r="D225" s="196"/>
      <c r="E225" s="24"/>
      <c r="F225" s="197"/>
      <c r="G225" s="24"/>
      <c r="H225" s="24"/>
      <c r="I225" s="24"/>
      <c r="K225" s="24"/>
      <c r="L225" s="24"/>
      <c r="M225" s="24"/>
      <c r="N225" s="24"/>
      <c r="O225" s="24"/>
      <c r="P225" s="24"/>
    </row>
    <row r="226" spans="1:16" ht="16.5" thickBot="1" x14ac:dyDescent="0.25">
      <c r="A226" s="190"/>
      <c r="B226" s="24"/>
      <c r="C226" s="191"/>
      <c r="D226" s="196"/>
      <c r="E226" s="24"/>
      <c r="F226" s="197"/>
      <c r="G226" s="24"/>
      <c r="H226" s="24"/>
      <c r="I226" s="24"/>
      <c r="K226" s="24"/>
      <c r="L226" s="24"/>
      <c r="M226" s="24"/>
      <c r="N226" s="24"/>
      <c r="O226" s="24"/>
      <c r="P226" s="24"/>
    </row>
    <row r="227" spans="1:16" ht="16.5" thickBot="1" x14ac:dyDescent="0.25">
      <c r="A227" s="190"/>
      <c r="B227" s="24"/>
      <c r="C227" s="191"/>
      <c r="D227" s="196"/>
      <c r="E227" s="24"/>
      <c r="F227" s="197"/>
      <c r="G227" s="24"/>
      <c r="H227" s="24"/>
      <c r="I227" s="24"/>
      <c r="K227" s="24"/>
      <c r="L227" s="24"/>
      <c r="M227" s="24"/>
      <c r="N227" s="24"/>
      <c r="O227" s="24"/>
      <c r="P227" s="24"/>
    </row>
    <row r="228" spans="1:16" ht="16.5" thickBot="1" x14ac:dyDescent="0.25">
      <c r="A228" s="190"/>
      <c r="B228" s="24"/>
      <c r="C228" s="191"/>
      <c r="D228" s="196"/>
      <c r="E228" s="24"/>
      <c r="F228" s="197"/>
      <c r="G228" s="24"/>
      <c r="H228" s="24"/>
      <c r="I228" s="24"/>
      <c r="K228" s="24"/>
      <c r="L228" s="24"/>
      <c r="M228" s="24"/>
      <c r="N228" s="24"/>
      <c r="O228" s="24"/>
      <c r="P228" s="24"/>
    </row>
    <row r="229" spans="1:16" ht="16.5" thickBot="1" x14ac:dyDescent="0.25">
      <c r="A229" s="190"/>
      <c r="B229" s="24"/>
      <c r="C229" s="191"/>
      <c r="D229" s="196"/>
      <c r="E229" s="24"/>
      <c r="F229" s="197"/>
      <c r="G229" s="24"/>
      <c r="H229" s="24"/>
      <c r="I229" s="24"/>
      <c r="K229" s="24"/>
      <c r="L229" s="24"/>
      <c r="M229" s="24"/>
      <c r="N229" s="24"/>
      <c r="O229" s="24"/>
      <c r="P229" s="24"/>
    </row>
    <row r="230" spans="1:16" ht="16.5" thickBot="1" x14ac:dyDescent="0.25">
      <c r="A230" s="190"/>
      <c r="B230" s="24"/>
      <c r="C230" s="191"/>
      <c r="D230" s="196"/>
      <c r="E230" s="24"/>
      <c r="F230" s="197"/>
      <c r="G230" s="24"/>
      <c r="H230" s="24"/>
      <c r="I230" s="24"/>
      <c r="K230" s="24"/>
      <c r="L230" s="24"/>
      <c r="M230" s="24"/>
      <c r="N230" s="24"/>
      <c r="O230" s="24"/>
      <c r="P230" s="24"/>
    </row>
    <row r="231" spans="1:16" ht="16.5" thickBot="1" x14ac:dyDescent="0.25">
      <c r="A231" s="190"/>
      <c r="B231" s="24"/>
      <c r="C231" s="191"/>
      <c r="D231" s="196"/>
      <c r="E231" s="24"/>
      <c r="F231" s="197"/>
      <c r="G231" s="24"/>
      <c r="H231" s="24"/>
      <c r="I231" s="24"/>
      <c r="K231" s="24"/>
      <c r="L231" s="24"/>
      <c r="M231" s="24"/>
      <c r="N231" s="24"/>
      <c r="O231" s="24"/>
      <c r="P231" s="24"/>
    </row>
    <row r="232" spans="1:16" ht="16.5" thickBot="1" x14ac:dyDescent="0.25">
      <c r="A232" s="190"/>
      <c r="B232" s="24"/>
      <c r="C232" s="191"/>
      <c r="D232" s="196"/>
      <c r="E232" s="24"/>
      <c r="F232" s="197"/>
      <c r="G232" s="24"/>
      <c r="H232" s="24"/>
      <c r="I232" s="24"/>
      <c r="K232" s="24"/>
      <c r="L232" s="24"/>
      <c r="M232" s="24"/>
      <c r="N232" s="24"/>
      <c r="O232" s="24"/>
      <c r="P232" s="24"/>
    </row>
    <row r="233" spans="1:16" ht="16.5" thickBot="1" x14ac:dyDescent="0.25">
      <c r="A233" s="190"/>
      <c r="B233" s="24"/>
      <c r="C233" s="191"/>
      <c r="D233" s="196"/>
      <c r="E233" s="24"/>
      <c r="F233" s="197"/>
      <c r="G233" s="24"/>
      <c r="H233" s="24"/>
      <c r="I233" s="24"/>
      <c r="K233" s="24"/>
      <c r="L233" s="24"/>
      <c r="M233" s="24"/>
      <c r="N233" s="24"/>
      <c r="O233" s="24"/>
      <c r="P233" s="24"/>
    </row>
    <row r="234" spans="1:16" ht="16.5" thickBot="1" x14ac:dyDescent="0.25">
      <c r="A234" s="190"/>
      <c r="B234" s="24"/>
      <c r="C234" s="191"/>
      <c r="D234" s="196"/>
      <c r="E234" s="24"/>
      <c r="F234" s="197"/>
      <c r="G234" s="24"/>
      <c r="H234" s="24"/>
      <c r="I234" s="24"/>
      <c r="K234" s="24"/>
      <c r="L234" s="24"/>
      <c r="M234" s="24"/>
      <c r="N234" s="24"/>
      <c r="O234" s="24"/>
      <c r="P234" s="24"/>
    </row>
    <row r="235" spans="1:16" ht="16.5" thickBot="1" x14ac:dyDescent="0.25">
      <c r="A235" s="190"/>
      <c r="B235" s="24"/>
      <c r="C235" s="191"/>
      <c r="D235" s="196"/>
      <c r="E235" s="24"/>
      <c r="F235" s="197"/>
      <c r="G235" s="24"/>
      <c r="H235" s="24"/>
      <c r="I235" s="24"/>
      <c r="K235" s="24"/>
      <c r="L235" s="24"/>
      <c r="M235" s="24"/>
      <c r="N235" s="24"/>
      <c r="O235" s="24"/>
      <c r="P235" s="24"/>
    </row>
    <row r="236" spans="1:16" ht="16.5" thickBot="1" x14ac:dyDescent="0.25">
      <c r="A236" s="190"/>
      <c r="B236" s="24"/>
      <c r="C236" s="191"/>
      <c r="D236" s="196"/>
      <c r="E236" s="24"/>
      <c r="F236" s="197"/>
      <c r="G236" s="24"/>
      <c r="H236" s="24"/>
      <c r="I236" s="24"/>
      <c r="K236" s="24"/>
      <c r="L236" s="24"/>
      <c r="M236" s="24"/>
      <c r="N236" s="24"/>
      <c r="O236" s="24"/>
      <c r="P236" s="24"/>
    </row>
    <row r="237" spans="1:16" ht="16.5" thickBot="1" x14ac:dyDescent="0.25">
      <c r="A237" s="190"/>
      <c r="B237" s="24"/>
      <c r="C237" s="191"/>
      <c r="D237" s="196"/>
      <c r="E237" s="24"/>
      <c r="F237" s="197"/>
      <c r="G237" s="24"/>
      <c r="H237" s="24"/>
      <c r="I237" s="24"/>
      <c r="K237" s="24"/>
      <c r="L237" s="24"/>
      <c r="M237" s="24"/>
      <c r="N237" s="24"/>
      <c r="O237" s="24"/>
      <c r="P237" s="24"/>
    </row>
    <row r="238" spans="1:16" ht="16.5" thickBot="1" x14ac:dyDescent="0.25">
      <c r="A238" s="190"/>
      <c r="B238" s="24"/>
      <c r="C238" s="191"/>
      <c r="D238" s="196"/>
      <c r="E238" s="24"/>
      <c r="F238" s="197"/>
      <c r="G238" s="24"/>
      <c r="H238" s="24"/>
      <c r="I238" s="24"/>
      <c r="K238" s="24"/>
      <c r="L238" s="24"/>
      <c r="M238" s="24"/>
      <c r="N238" s="24"/>
      <c r="O238" s="24"/>
      <c r="P238" s="24"/>
    </row>
    <row r="239" spans="1:16" ht="16.5" thickBot="1" x14ac:dyDescent="0.25">
      <c r="A239" s="190"/>
      <c r="B239" s="24"/>
      <c r="C239" s="191"/>
      <c r="D239" s="196"/>
      <c r="E239" s="24"/>
      <c r="F239" s="197"/>
      <c r="G239" s="24"/>
      <c r="H239" s="24"/>
      <c r="I239" s="24"/>
      <c r="K239" s="24"/>
      <c r="L239" s="24"/>
      <c r="M239" s="24"/>
      <c r="N239" s="24"/>
      <c r="O239" s="24"/>
      <c r="P239" s="24"/>
    </row>
    <row r="240" spans="1:16" ht="16.5" thickBot="1" x14ac:dyDescent="0.25">
      <c r="A240" s="190"/>
      <c r="B240" s="24"/>
      <c r="C240" s="191"/>
      <c r="D240" s="196"/>
      <c r="E240" s="24"/>
      <c r="F240" s="197"/>
      <c r="G240" s="24"/>
      <c r="H240" s="24"/>
      <c r="I240" s="24"/>
      <c r="K240" s="24"/>
      <c r="L240" s="24"/>
      <c r="M240" s="24"/>
      <c r="N240" s="24"/>
      <c r="O240" s="24"/>
      <c r="P240" s="24"/>
    </row>
    <row r="241" spans="1:16" ht="16.5" thickBot="1" x14ac:dyDescent="0.25">
      <c r="A241" s="190"/>
      <c r="B241" s="24"/>
      <c r="C241" s="191"/>
      <c r="D241" s="196"/>
      <c r="E241" s="24"/>
      <c r="F241" s="197"/>
      <c r="G241" s="24"/>
      <c r="H241" s="24"/>
      <c r="I241" s="24"/>
      <c r="K241" s="24"/>
      <c r="L241" s="24"/>
      <c r="M241" s="24"/>
      <c r="N241" s="24"/>
      <c r="O241" s="24"/>
      <c r="P241" s="24"/>
    </row>
    <row r="242" spans="1:16" ht="16.5" thickBot="1" x14ac:dyDescent="0.25">
      <c r="A242" s="190"/>
      <c r="B242" s="24"/>
      <c r="C242" s="191"/>
      <c r="D242" s="196"/>
      <c r="E242" s="24"/>
      <c r="F242" s="197"/>
      <c r="G242" s="24"/>
      <c r="H242" s="24"/>
      <c r="I242" s="24"/>
      <c r="K242" s="24"/>
      <c r="L242" s="24"/>
      <c r="M242" s="24"/>
      <c r="N242" s="24"/>
      <c r="O242" s="24"/>
      <c r="P242" s="24"/>
    </row>
    <row r="243" spans="1:16" ht="16.5" thickBot="1" x14ac:dyDescent="0.25">
      <c r="A243" s="190"/>
      <c r="B243" s="24"/>
      <c r="C243" s="191"/>
      <c r="D243" s="196"/>
      <c r="E243" s="24"/>
      <c r="F243" s="197"/>
      <c r="G243" s="24"/>
      <c r="H243" s="24"/>
      <c r="I243" s="24"/>
      <c r="K243" s="24"/>
      <c r="L243" s="24"/>
      <c r="M243" s="24"/>
      <c r="N243" s="24"/>
      <c r="O243" s="24"/>
      <c r="P243" s="24"/>
    </row>
    <row r="244" spans="1:16" ht="16.5" thickBot="1" x14ac:dyDescent="0.25">
      <c r="A244" s="190"/>
      <c r="B244" s="24"/>
      <c r="C244" s="191"/>
      <c r="D244" s="196"/>
      <c r="E244" s="24"/>
      <c r="F244" s="197"/>
      <c r="G244" s="24"/>
      <c r="H244" s="24"/>
      <c r="I244" s="24"/>
      <c r="K244" s="24"/>
      <c r="L244" s="24"/>
      <c r="M244" s="24"/>
      <c r="N244" s="24"/>
      <c r="O244" s="24"/>
      <c r="P244" s="24"/>
    </row>
    <row r="245" spans="1:16" ht="16.5" thickBot="1" x14ac:dyDescent="0.25">
      <c r="A245" s="190"/>
      <c r="B245" s="24"/>
      <c r="C245" s="191"/>
      <c r="D245" s="196"/>
      <c r="E245" s="24"/>
      <c r="F245" s="197"/>
      <c r="G245" s="24"/>
      <c r="H245" s="24"/>
      <c r="I245" s="24"/>
      <c r="K245" s="24"/>
      <c r="L245" s="24"/>
      <c r="M245" s="24"/>
      <c r="N245" s="24"/>
      <c r="O245" s="24"/>
      <c r="P245" s="24"/>
    </row>
    <row r="246" spans="1:16" ht="16.5" thickBot="1" x14ac:dyDescent="0.25">
      <c r="A246" s="190"/>
      <c r="B246" s="24"/>
      <c r="C246" s="191"/>
      <c r="D246" s="196"/>
      <c r="E246" s="24"/>
      <c r="F246" s="197"/>
      <c r="G246" s="24"/>
      <c r="H246" s="24"/>
      <c r="I246" s="24"/>
      <c r="K246" s="24"/>
      <c r="L246" s="24"/>
      <c r="M246" s="24"/>
      <c r="N246" s="24"/>
      <c r="O246" s="24"/>
      <c r="P246" s="24"/>
    </row>
    <row r="247" spans="1:16" ht="16.5" thickBot="1" x14ac:dyDescent="0.25">
      <c r="A247" s="190"/>
      <c r="B247" s="24"/>
      <c r="C247" s="191"/>
      <c r="D247" s="196"/>
      <c r="E247" s="24"/>
      <c r="F247" s="197"/>
      <c r="G247" s="24"/>
      <c r="H247" s="24"/>
      <c r="I247" s="24"/>
      <c r="K247" s="24"/>
      <c r="L247" s="24"/>
      <c r="M247" s="24"/>
      <c r="N247" s="24"/>
      <c r="O247" s="24"/>
      <c r="P247" s="24"/>
    </row>
    <row r="248" spans="1:16" ht="16.5" thickBot="1" x14ac:dyDescent="0.25">
      <c r="A248" s="190"/>
      <c r="B248" s="24"/>
      <c r="C248" s="191"/>
      <c r="D248" s="196"/>
      <c r="E248" s="24"/>
      <c r="F248" s="197"/>
      <c r="G248" s="24"/>
      <c r="H248" s="24"/>
      <c r="I248" s="24"/>
      <c r="K248" s="24"/>
      <c r="L248" s="24"/>
      <c r="M248" s="24"/>
      <c r="N248" s="24"/>
      <c r="O248" s="24"/>
      <c r="P248" s="24"/>
    </row>
    <row r="249" spans="1:16" ht="16.5" thickBot="1" x14ac:dyDescent="0.25">
      <c r="A249" s="190"/>
      <c r="B249" s="24"/>
      <c r="C249" s="191"/>
      <c r="D249" s="196"/>
      <c r="E249" s="24"/>
      <c r="F249" s="197"/>
      <c r="G249" s="24"/>
      <c r="H249" s="24"/>
      <c r="I249" s="24"/>
      <c r="K249" s="24"/>
      <c r="L249" s="24"/>
      <c r="M249" s="24"/>
      <c r="N249" s="24"/>
      <c r="O249" s="24"/>
      <c r="P249" s="24"/>
    </row>
    <row r="250" spans="1:16" ht="16.5" thickBot="1" x14ac:dyDescent="0.25">
      <c r="A250" s="190"/>
      <c r="B250" s="24"/>
      <c r="C250" s="191"/>
      <c r="D250" s="196"/>
      <c r="E250" s="24"/>
      <c r="F250" s="197"/>
      <c r="G250" s="24"/>
      <c r="H250" s="24"/>
      <c r="I250" s="24"/>
      <c r="K250" s="24"/>
      <c r="L250" s="24"/>
      <c r="M250" s="24"/>
      <c r="N250" s="24"/>
      <c r="O250" s="24"/>
      <c r="P250" s="24"/>
    </row>
    <row r="251" spans="1:16" ht="16.5" thickBot="1" x14ac:dyDescent="0.25">
      <c r="A251" s="190"/>
      <c r="B251" s="24"/>
      <c r="C251" s="191"/>
      <c r="D251" s="196"/>
      <c r="E251" s="24"/>
      <c r="F251" s="197"/>
      <c r="G251" s="24"/>
      <c r="H251" s="24"/>
      <c r="I251" s="24"/>
      <c r="K251" s="24"/>
      <c r="L251" s="24"/>
      <c r="M251" s="24"/>
      <c r="N251" s="24"/>
      <c r="O251" s="24"/>
      <c r="P251" s="24"/>
    </row>
    <row r="252" spans="1:16" ht="16.5" thickBot="1" x14ac:dyDescent="0.25">
      <c r="A252" s="190"/>
      <c r="B252" s="24"/>
      <c r="C252" s="191"/>
      <c r="D252" s="196"/>
      <c r="E252" s="24"/>
      <c r="F252" s="197"/>
      <c r="G252" s="24"/>
      <c r="H252" s="24"/>
      <c r="I252" s="24"/>
      <c r="K252" s="24"/>
      <c r="L252" s="24"/>
      <c r="M252" s="24"/>
      <c r="N252" s="24"/>
      <c r="O252" s="24"/>
      <c r="P252" s="24"/>
    </row>
    <row r="253" spans="1:16" ht="16.5" thickBot="1" x14ac:dyDescent="0.25">
      <c r="A253" s="190"/>
      <c r="B253" s="24"/>
      <c r="C253" s="191"/>
      <c r="D253" s="196"/>
      <c r="E253" s="24"/>
      <c r="F253" s="197"/>
      <c r="G253" s="24"/>
      <c r="H253" s="24"/>
      <c r="I253" s="24"/>
      <c r="K253" s="24"/>
      <c r="L253" s="24"/>
      <c r="M253" s="24"/>
      <c r="N253" s="24"/>
      <c r="O253" s="24"/>
      <c r="P253" s="24"/>
    </row>
    <row r="254" spans="1:16" ht="16.5" thickBot="1" x14ac:dyDescent="0.25">
      <c r="A254" s="190"/>
      <c r="B254" s="24"/>
      <c r="C254" s="191"/>
      <c r="D254" s="196"/>
      <c r="E254" s="24"/>
      <c r="F254" s="197"/>
      <c r="G254" s="24"/>
      <c r="H254" s="24"/>
      <c r="I254" s="24"/>
      <c r="K254" s="24"/>
      <c r="L254" s="24"/>
      <c r="M254" s="24"/>
      <c r="N254" s="24"/>
      <c r="O254" s="24"/>
      <c r="P254" s="24"/>
    </row>
    <row r="255" spans="1:16" ht="16.5" thickBot="1" x14ac:dyDescent="0.25">
      <c r="A255" s="190"/>
      <c r="B255" s="24"/>
      <c r="C255" s="191"/>
      <c r="D255" s="196"/>
      <c r="E255" s="24"/>
      <c r="F255" s="197"/>
      <c r="G255" s="24"/>
      <c r="H255" s="24"/>
      <c r="I255" s="24"/>
      <c r="K255" s="24"/>
      <c r="L255" s="24"/>
      <c r="M255" s="24"/>
      <c r="N255" s="24"/>
      <c r="O255" s="24"/>
      <c r="P255" s="24"/>
    </row>
    <row r="256" spans="1:16" ht="16.5" thickBot="1" x14ac:dyDescent="0.25">
      <c r="A256" s="190"/>
      <c r="B256" s="24"/>
      <c r="C256" s="191"/>
      <c r="D256" s="196"/>
      <c r="E256" s="24"/>
      <c r="F256" s="197"/>
      <c r="G256" s="24"/>
      <c r="H256" s="24"/>
      <c r="I256" s="24"/>
      <c r="K256" s="24"/>
      <c r="L256" s="24"/>
      <c r="M256" s="24"/>
      <c r="N256" s="24"/>
      <c r="O256" s="24"/>
      <c r="P256" s="24"/>
    </row>
    <row r="257" spans="1:16" ht="16.5" thickBot="1" x14ac:dyDescent="0.25">
      <c r="A257" s="190"/>
      <c r="B257" s="24"/>
      <c r="C257" s="191"/>
      <c r="D257" s="196"/>
      <c r="E257" s="24"/>
      <c r="F257" s="197"/>
      <c r="G257" s="24"/>
      <c r="H257" s="24"/>
      <c r="I257" s="24"/>
      <c r="K257" s="24"/>
      <c r="L257" s="24"/>
      <c r="M257" s="24"/>
      <c r="N257" s="24"/>
      <c r="O257" s="24"/>
      <c r="P257" s="24"/>
    </row>
    <row r="258" spans="1:16" ht="16.5" thickBot="1" x14ac:dyDescent="0.25">
      <c r="A258" s="190"/>
      <c r="B258" s="24"/>
      <c r="C258" s="191"/>
      <c r="D258" s="196"/>
      <c r="E258" s="24"/>
      <c r="F258" s="197"/>
      <c r="G258" s="24"/>
      <c r="H258" s="24"/>
      <c r="I258" s="24"/>
      <c r="K258" s="24"/>
      <c r="L258" s="24"/>
      <c r="M258" s="24"/>
      <c r="N258" s="24"/>
      <c r="O258" s="24"/>
      <c r="P258" s="24"/>
    </row>
    <row r="259" spans="1:16" ht="16.5" thickBot="1" x14ac:dyDescent="0.25">
      <c r="A259" s="190"/>
      <c r="B259" s="24"/>
      <c r="C259" s="191"/>
      <c r="D259" s="196"/>
      <c r="E259" s="24"/>
      <c r="F259" s="197"/>
      <c r="G259" s="24"/>
      <c r="H259" s="24"/>
      <c r="I259" s="24"/>
      <c r="K259" s="24"/>
      <c r="L259" s="24"/>
      <c r="M259" s="24"/>
      <c r="N259" s="24"/>
      <c r="O259" s="24"/>
      <c r="P259" s="24"/>
    </row>
    <row r="260" spans="1:16" ht="16.5" thickBot="1" x14ac:dyDescent="0.25">
      <c r="A260" s="190"/>
      <c r="B260" s="24"/>
      <c r="C260" s="191"/>
      <c r="D260" s="196"/>
      <c r="E260" s="24"/>
      <c r="F260" s="197"/>
      <c r="G260" s="24"/>
      <c r="H260" s="24"/>
      <c r="I260" s="24"/>
      <c r="K260" s="24"/>
      <c r="L260" s="24"/>
      <c r="M260" s="24"/>
      <c r="N260" s="24"/>
      <c r="O260" s="24"/>
      <c r="P260" s="24"/>
    </row>
    <row r="261" spans="1:16" ht="16.5" thickBot="1" x14ac:dyDescent="0.25">
      <c r="A261" s="190"/>
      <c r="B261" s="24"/>
      <c r="C261" s="191"/>
      <c r="D261" s="196"/>
      <c r="E261" s="24"/>
      <c r="F261" s="197"/>
      <c r="G261" s="24"/>
      <c r="H261" s="24"/>
      <c r="I261" s="24"/>
      <c r="K261" s="24"/>
      <c r="L261" s="24"/>
      <c r="M261" s="24"/>
      <c r="N261" s="24"/>
      <c r="O261" s="24"/>
      <c r="P261" s="24"/>
    </row>
    <row r="262" spans="1:16" ht="16.5" thickBot="1" x14ac:dyDescent="0.25">
      <c r="A262" s="190"/>
      <c r="B262" s="24"/>
      <c r="C262" s="191"/>
      <c r="D262" s="196"/>
      <c r="E262" s="24"/>
      <c r="F262" s="197"/>
      <c r="G262" s="24"/>
      <c r="H262" s="24"/>
      <c r="I262" s="24"/>
      <c r="K262" s="24"/>
      <c r="L262" s="24"/>
      <c r="M262" s="24"/>
      <c r="N262" s="24"/>
      <c r="O262" s="24"/>
      <c r="P262" s="24"/>
    </row>
    <row r="263" spans="1:16" ht="16.5" thickBot="1" x14ac:dyDescent="0.25">
      <c r="A263" s="190"/>
      <c r="B263" s="24"/>
      <c r="C263" s="191"/>
      <c r="D263" s="196"/>
      <c r="E263" s="24"/>
      <c r="F263" s="197"/>
      <c r="G263" s="24"/>
      <c r="H263" s="24"/>
      <c r="I263" s="24"/>
      <c r="K263" s="24"/>
      <c r="L263" s="24"/>
      <c r="M263" s="24"/>
      <c r="N263" s="24"/>
      <c r="O263" s="24"/>
      <c r="P263" s="24"/>
    </row>
    <row r="264" spans="1:16" ht="16.5" thickBot="1" x14ac:dyDescent="0.25">
      <c r="A264" s="190"/>
      <c r="B264" s="24"/>
      <c r="C264" s="191"/>
      <c r="D264" s="196"/>
      <c r="E264" s="24"/>
      <c r="F264" s="197"/>
      <c r="G264" s="24"/>
      <c r="H264" s="24"/>
      <c r="I264" s="24"/>
      <c r="K264" s="24"/>
      <c r="L264" s="24"/>
      <c r="M264" s="24"/>
      <c r="N264" s="24"/>
      <c r="O264" s="24"/>
      <c r="P264" s="24"/>
    </row>
    <row r="265" spans="1:16" ht="16.5" thickBot="1" x14ac:dyDescent="0.25">
      <c r="A265" s="190"/>
      <c r="B265" s="24"/>
      <c r="C265" s="191"/>
      <c r="D265" s="196"/>
      <c r="E265" s="24"/>
      <c r="F265" s="197"/>
      <c r="G265" s="24"/>
      <c r="H265" s="24"/>
      <c r="I265" s="24"/>
      <c r="K265" s="24"/>
      <c r="L265" s="24"/>
      <c r="M265" s="24"/>
      <c r="N265" s="24"/>
      <c r="O265" s="24"/>
      <c r="P265" s="24"/>
    </row>
    <row r="266" spans="1:16" ht="16.5" thickBot="1" x14ac:dyDescent="0.25">
      <c r="A266" s="190"/>
      <c r="B266" s="24"/>
      <c r="C266" s="191"/>
      <c r="D266" s="196"/>
      <c r="E266" s="24"/>
      <c r="F266" s="197"/>
      <c r="G266" s="24"/>
      <c r="H266" s="24"/>
      <c r="I266" s="24"/>
      <c r="K266" s="24"/>
      <c r="L266" s="24"/>
      <c r="M266" s="24"/>
      <c r="N266" s="24"/>
      <c r="O266" s="24"/>
      <c r="P266" s="24"/>
    </row>
    <row r="267" spans="1:16" ht="16.5" thickBot="1" x14ac:dyDescent="0.25">
      <c r="A267" s="190"/>
      <c r="B267" s="24"/>
      <c r="C267" s="191"/>
      <c r="D267" s="196"/>
      <c r="E267" s="24"/>
      <c r="F267" s="197"/>
      <c r="G267" s="24"/>
      <c r="H267" s="24"/>
      <c r="I267" s="24"/>
      <c r="K267" s="24"/>
      <c r="L267" s="24"/>
      <c r="M267" s="24"/>
      <c r="N267" s="24"/>
      <c r="O267" s="24"/>
      <c r="P267" s="24"/>
    </row>
    <row r="268" spans="1:16" ht="16.5" thickBot="1" x14ac:dyDescent="0.25">
      <c r="A268" s="190"/>
      <c r="B268" s="24"/>
      <c r="C268" s="191"/>
      <c r="D268" s="196"/>
      <c r="E268" s="24"/>
      <c r="F268" s="197"/>
      <c r="G268" s="24"/>
      <c r="H268" s="24"/>
      <c r="I268" s="24"/>
      <c r="K268" s="24"/>
      <c r="L268" s="24"/>
      <c r="M268" s="24"/>
      <c r="N268" s="24"/>
      <c r="O268" s="24"/>
      <c r="P268" s="24"/>
    </row>
    <row r="269" spans="1:16" ht="16.5" thickBot="1" x14ac:dyDescent="0.25">
      <c r="A269" s="190"/>
      <c r="B269" s="24"/>
      <c r="C269" s="191"/>
      <c r="D269" s="196"/>
      <c r="E269" s="24"/>
      <c r="F269" s="197"/>
      <c r="G269" s="24"/>
      <c r="H269" s="24"/>
      <c r="I269" s="24"/>
      <c r="K269" s="24"/>
      <c r="L269" s="24"/>
      <c r="M269" s="24"/>
      <c r="N269" s="24"/>
      <c r="O269" s="24"/>
      <c r="P269" s="24"/>
    </row>
    <row r="270" spans="1:16" ht="16.5" thickBot="1" x14ac:dyDescent="0.25">
      <c r="A270" s="190"/>
      <c r="B270" s="24"/>
      <c r="C270" s="191"/>
      <c r="D270" s="196"/>
      <c r="E270" s="24"/>
      <c r="F270" s="197"/>
      <c r="G270" s="24"/>
      <c r="H270" s="24"/>
      <c r="I270" s="24"/>
      <c r="K270" s="24"/>
      <c r="L270" s="24"/>
      <c r="M270" s="24"/>
      <c r="N270" s="24"/>
      <c r="O270" s="24"/>
      <c r="P270" s="24"/>
    </row>
    <row r="271" spans="1:16" ht="16.5" thickBot="1" x14ac:dyDescent="0.25">
      <c r="A271" s="190"/>
      <c r="B271" s="24"/>
      <c r="C271" s="191"/>
      <c r="D271" s="196"/>
      <c r="E271" s="24"/>
      <c r="F271" s="197"/>
      <c r="G271" s="24"/>
      <c r="H271" s="24"/>
      <c r="I271" s="24"/>
      <c r="K271" s="24"/>
      <c r="L271" s="24"/>
      <c r="M271" s="24"/>
      <c r="N271" s="24"/>
      <c r="O271" s="24"/>
      <c r="P271" s="24"/>
    </row>
    <row r="272" spans="1:16" ht="16.5" thickBot="1" x14ac:dyDescent="0.25">
      <c r="A272" s="190"/>
      <c r="B272" s="24"/>
      <c r="C272" s="191"/>
      <c r="D272" s="196"/>
      <c r="E272" s="24"/>
      <c r="F272" s="197"/>
      <c r="G272" s="24"/>
      <c r="H272" s="24"/>
      <c r="I272" s="24"/>
      <c r="K272" s="24"/>
      <c r="L272" s="24"/>
      <c r="M272" s="24"/>
      <c r="N272" s="24"/>
      <c r="O272" s="24"/>
      <c r="P272" s="24"/>
    </row>
    <row r="273" spans="1:16" ht="16.5" thickBot="1" x14ac:dyDescent="0.25">
      <c r="A273" s="190"/>
      <c r="B273" s="24"/>
      <c r="C273" s="191"/>
      <c r="D273" s="196"/>
      <c r="E273" s="24"/>
      <c r="F273" s="197"/>
      <c r="G273" s="24"/>
      <c r="H273" s="24"/>
      <c r="I273" s="24"/>
      <c r="K273" s="24"/>
      <c r="L273" s="24"/>
      <c r="M273" s="24"/>
      <c r="N273" s="24"/>
      <c r="O273" s="24"/>
      <c r="P273" s="24"/>
    </row>
    <row r="274" spans="1:16" ht="16.5" thickBot="1" x14ac:dyDescent="0.25">
      <c r="A274" s="190"/>
      <c r="B274" s="24"/>
      <c r="C274" s="191"/>
      <c r="D274" s="196"/>
      <c r="E274" s="24"/>
      <c r="F274" s="197"/>
      <c r="G274" s="24"/>
      <c r="H274" s="24"/>
      <c r="I274" s="24"/>
      <c r="K274" s="24"/>
      <c r="L274" s="24"/>
      <c r="M274" s="24"/>
      <c r="N274" s="24"/>
      <c r="O274" s="24"/>
      <c r="P274" s="24"/>
    </row>
    <row r="275" spans="1:16" ht="16.5" thickBot="1" x14ac:dyDescent="0.25">
      <c r="A275" s="190"/>
      <c r="B275" s="24"/>
      <c r="C275" s="191"/>
      <c r="D275" s="196"/>
      <c r="E275" s="24"/>
      <c r="F275" s="197"/>
      <c r="G275" s="24"/>
      <c r="H275" s="24"/>
      <c r="I275" s="24"/>
      <c r="K275" s="24"/>
      <c r="L275" s="24"/>
      <c r="M275" s="24"/>
      <c r="N275" s="24"/>
      <c r="O275" s="24"/>
      <c r="P275" s="24"/>
    </row>
    <row r="276" spans="1:16" ht="16.5" thickBot="1" x14ac:dyDescent="0.25">
      <c r="A276" s="190"/>
      <c r="B276" s="24"/>
      <c r="C276" s="191"/>
      <c r="D276" s="196"/>
      <c r="E276" s="24"/>
      <c r="F276" s="197"/>
      <c r="G276" s="24"/>
      <c r="H276" s="24"/>
      <c r="I276" s="24"/>
      <c r="K276" s="24"/>
      <c r="L276" s="24"/>
      <c r="M276" s="24"/>
      <c r="N276" s="24"/>
      <c r="O276" s="24"/>
      <c r="P276" s="24"/>
    </row>
    <row r="277" spans="1:16" ht="16.5" thickBot="1" x14ac:dyDescent="0.25">
      <c r="A277" s="190"/>
      <c r="B277" s="24"/>
      <c r="C277" s="191"/>
      <c r="D277" s="196"/>
      <c r="E277" s="24"/>
      <c r="F277" s="197"/>
      <c r="G277" s="24"/>
      <c r="H277" s="24"/>
      <c r="I277" s="24"/>
      <c r="K277" s="24"/>
      <c r="L277" s="24"/>
      <c r="M277" s="24"/>
      <c r="N277" s="24"/>
      <c r="O277" s="24"/>
      <c r="P277" s="24"/>
    </row>
    <row r="278" spans="1:16" ht="16.5" thickBot="1" x14ac:dyDescent="0.25">
      <c r="A278" s="190"/>
      <c r="B278" s="24"/>
      <c r="C278" s="191"/>
      <c r="D278" s="196"/>
      <c r="E278" s="24"/>
      <c r="F278" s="197"/>
      <c r="G278" s="24"/>
      <c r="H278" s="24"/>
      <c r="I278" s="24"/>
      <c r="K278" s="24"/>
      <c r="L278" s="24"/>
      <c r="M278" s="24"/>
      <c r="N278" s="24"/>
      <c r="O278" s="24"/>
      <c r="P278" s="24"/>
    </row>
    <row r="279" spans="1:16" ht="16.5" thickBot="1" x14ac:dyDescent="0.25">
      <c r="A279" s="190"/>
      <c r="B279" s="24"/>
      <c r="C279" s="191"/>
      <c r="D279" s="196"/>
      <c r="E279" s="24"/>
      <c r="F279" s="197"/>
      <c r="G279" s="24"/>
      <c r="H279" s="24"/>
      <c r="I279" s="24"/>
      <c r="K279" s="24"/>
      <c r="L279" s="24"/>
      <c r="M279" s="24"/>
      <c r="N279" s="24"/>
      <c r="O279" s="24"/>
      <c r="P279" s="24"/>
    </row>
    <row r="280" spans="1:16" ht="16.5" thickBot="1" x14ac:dyDescent="0.25">
      <c r="A280" s="190"/>
      <c r="B280" s="24"/>
      <c r="C280" s="191"/>
      <c r="D280" s="196"/>
      <c r="E280" s="24"/>
      <c r="F280" s="197"/>
      <c r="G280" s="24"/>
      <c r="H280" s="24"/>
      <c r="I280" s="24"/>
      <c r="K280" s="24"/>
      <c r="L280" s="24"/>
      <c r="M280" s="24"/>
      <c r="N280" s="24"/>
      <c r="O280" s="24"/>
      <c r="P280" s="24"/>
    </row>
    <row r="281" spans="1:16" ht="16.5" thickBot="1" x14ac:dyDescent="0.25">
      <c r="A281" s="190"/>
      <c r="B281" s="24"/>
      <c r="C281" s="191"/>
      <c r="D281" s="196"/>
      <c r="E281" s="24"/>
      <c r="F281" s="197"/>
      <c r="G281" s="24"/>
      <c r="H281" s="24"/>
      <c r="I281" s="24"/>
      <c r="K281" s="24"/>
      <c r="L281" s="24"/>
      <c r="M281" s="24"/>
      <c r="N281" s="24"/>
      <c r="O281" s="24"/>
      <c r="P281" s="24"/>
    </row>
    <row r="282" spans="1:16" ht="16.5" thickBot="1" x14ac:dyDescent="0.25">
      <c r="A282" s="190"/>
      <c r="B282" s="24"/>
      <c r="C282" s="191"/>
      <c r="D282" s="196"/>
      <c r="E282" s="24"/>
      <c r="F282" s="197"/>
      <c r="G282" s="24"/>
      <c r="H282" s="24"/>
      <c r="I282" s="24"/>
      <c r="K282" s="24"/>
      <c r="L282" s="24"/>
      <c r="M282" s="24"/>
      <c r="N282" s="24"/>
      <c r="O282" s="24"/>
      <c r="P282" s="24"/>
    </row>
    <row r="283" spans="1:16" ht="16.5" thickBot="1" x14ac:dyDescent="0.25">
      <c r="A283" s="190"/>
      <c r="B283" s="24"/>
      <c r="C283" s="191"/>
      <c r="D283" s="196"/>
      <c r="E283" s="24"/>
      <c r="F283" s="197"/>
      <c r="G283" s="24"/>
      <c r="H283" s="24"/>
      <c r="I283" s="24"/>
      <c r="K283" s="24"/>
      <c r="L283" s="24"/>
      <c r="M283" s="24"/>
      <c r="N283" s="24"/>
      <c r="O283" s="24"/>
      <c r="P283" s="24"/>
    </row>
    <row r="284" spans="1:16" ht="16.5" thickBot="1" x14ac:dyDescent="0.25">
      <c r="A284" s="190"/>
      <c r="B284" s="24"/>
      <c r="C284" s="191"/>
      <c r="D284" s="196"/>
      <c r="E284" s="24"/>
      <c r="F284" s="197"/>
      <c r="G284" s="24"/>
      <c r="H284" s="24"/>
      <c r="I284" s="24"/>
      <c r="K284" s="24"/>
      <c r="L284" s="24"/>
      <c r="M284" s="24"/>
      <c r="N284" s="24"/>
      <c r="O284" s="24"/>
      <c r="P284" s="24"/>
    </row>
    <row r="285" spans="1:16" ht="16.5" thickBot="1" x14ac:dyDescent="0.25">
      <c r="A285" s="190"/>
      <c r="B285" s="24"/>
      <c r="C285" s="191"/>
      <c r="D285" s="196"/>
      <c r="E285" s="24"/>
      <c r="F285" s="197"/>
      <c r="G285" s="24"/>
      <c r="H285" s="24"/>
      <c r="I285" s="24"/>
      <c r="K285" s="24"/>
      <c r="L285" s="24"/>
      <c r="M285" s="24"/>
      <c r="N285" s="24"/>
      <c r="O285" s="24"/>
      <c r="P285" s="24"/>
    </row>
    <row r="286" spans="1:16" ht="16.5" thickBot="1" x14ac:dyDescent="0.25">
      <c r="A286" s="190"/>
      <c r="B286" s="24"/>
      <c r="C286" s="191"/>
      <c r="D286" s="196"/>
      <c r="E286" s="24"/>
      <c r="F286" s="197"/>
      <c r="G286" s="24"/>
      <c r="H286" s="24"/>
      <c r="I286" s="24"/>
      <c r="K286" s="24"/>
      <c r="L286" s="24"/>
      <c r="M286" s="24"/>
      <c r="N286" s="24"/>
      <c r="O286" s="24"/>
      <c r="P286" s="24"/>
    </row>
    <row r="287" spans="1:16" ht="16.5" thickBot="1" x14ac:dyDescent="0.25">
      <c r="A287" s="190"/>
      <c r="B287" s="24"/>
      <c r="C287" s="191"/>
      <c r="D287" s="196"/>
      <c r="E287" s="24"/>
      <c r="F287" s="197"/>
      <c r="G287" s="24"/>
      <c r="H287" s="24"/>
      <c r="I287" s="24"/>
      <c r="K287" s="24"/>
      <c r="L287" s="24"/>
      <c r="M287" s="24"/>
      <c r="N287" s="24"/>
      <c r="O287" s="24"/>
      <c r="P287" s="24"/>
    </row>
    <row r="288" spans="1:16" ht="16.5" thickBot="1" x14ac:dyDescent="0.25">
      <c r="A288" s="190"/>
      <c r="B288" s="24"/>
      <c r="C288" s="191"/>
      <c r="D288" s="196"/>
      <c r="E288" s="24"/>
      <c r="F288" s="197"/>
      <c r="G288" s="24"/>
      <c r="H288" s="24"/>
      <c r="I288" s="24"/>
      <c r="K288" s="24"/>
      <c r="L288" s="24"/>
      <c r="M288" s="24"/>
      <c r="N288" s="24"/>
      <c r="O288" s="24"/>
      <c r="P288" s="24"/>
    </row>
    <row r="289" spans="1:16" ht="16.5" thickBot="1" x14ac:dyDescent="0.25">
      <c r="A289" s="190"/>
      <c r="B289" s="24"/>
      <c r="C289" s="191"/>
      <c r="D289" s="196"/>
      <c r="E289" s="24"/>
      <c r="F289" s="197"/>
      <c r="G289" s="24"/>
      <c r="H289" s="24"/>
      <c r="I289" s="24"/>
      <c r="K289" s="24"/>
      <c r="L289" s="24"/>
      <c r="M289" s="24"/>
      <c r="N289" s="24"/>
      <c r="O289" s="24"/>
      <c r="P289" s="24"/>
    </row>
    <row r="290" spans="1:16" ht="16.5" thickBot="1" x14ac:dyDescent="0.25">
      <c r="A290" s="190"/>
      <c r="B290" s="24"/>
      <c r="C290" s="191"/>
      <c r="D290" s="196"/>
      <c r="E290" s="24"/>
      <c r="F290" s="197"/>
      <c r="G290" s="24"/>
      <c r="H290" s="24"/>
      <c r="I290" s="24"/>
      <c r="K290" s="24"/>
      <c r="L290" s="24"/>
      <c r="M290" s="24"/>
      <c r="N290" s="24"/>
      <c r="O290" s="24"/>
      <c r="P290" s="24"/>
    </row>
    <row r="291" spans="1:16" ht="16.5" thickBot="1" x14ac:dyDescent="0.25">
      <c r="A291" s="190"/>
      <c r="B291" s="24"/>
      <c r="C291" s="191"/>
      <c r="D291" s="196"/>
      <c r="E291" s="24"/>
      <c r="F291" s="197"/>
      <c r="G291" s="24"/>
      <c r="H291" s="24"/>
      <c r="I291" s="24"/>
      <c r="K291" s="24"/>
      <c r="L291" s="24"/>
      <c r="M291" s="24"/>
      <c r="N291" s="24"/>
      <c r="O291" s="24"/>
      <c r="P291" s="24"/>
    </row>
    <row r="292" spans="1:16" ht="16.5" thickBot="1" x14ac:dyDescent="0.25">
      <c r="A292" s="190"/>
      <c r="B292" s="24"/>
      <c r="C292" s="191"/>
      <c r="D292" s="196"/>
      <c r="E292" s="24"/>
      <c r="F292" s="197"/>
      <c r="G292" s="24"/>
      <c r="H292" s="24"/>
      <c r="I292" s="24"/>
      <c r="K292" s="24"/>
      <c r="L292" s="24"/>
      <c r="M292" s="24"/>
      <c r="N292" s="24"/>
      <c r="O292" s="24"/>
      <c r="P292" s="24"/>
    </row>
    <row r="293" spans="1:16" ht="16.5" thickBot="1" x14ac:dyDescent="0.25">
      <c r="A293" s="190"/>
      <c r="B293" s="24"/>
      <c r="C293" s="191"/>
      <c r="D293" s="196"/>
      <c r="E293" s="24"/>
      <c r="F293" s="197"/>
      <c r="G293" s="24"/>
      <c r="H293" s="24"/>
      <c r="I293" s="24"/>
      <c r="K293" s="24"/>
      <c r="L293" s="24"/>
      <c r="M293" s="24"/>
      <c r="N293" s="24"/>
      <c r="O293" s="24"/>
      <c r="P293" s="24"/>
    </row>
    <row r="294" spans="1:16" ht="16.5" thickBot="1" x14ac:dyDescent="0.25">
      <c r="A294" s="190"/>
      <c r="B294" s="24"/>
      <c r="C294" s="191"/>
      <c r="D294" s="196"/>
      <c r="E294" s="24"/>
      <c r="F294" s="197"/>
      <c r="G294" s="24"/>
      <c r="H294" s="24"/>
      <c r="I294" s="24"/>
      <c r="K294" s="24"/>
      <c r="L294" s="24"/>
      <c r="M294" s="24"/>
      <c r="N294" s="24"/>
      <c r="O294" s="24"/>
      <c r="P294" s="24"/>
    </row>
    <row r="295" spans="1:16" ht="16.5" thickBot="1" x14ac:dyDescent="0.25">
      <c r="A295" s="190"/>
      <c r="B295" s="24"/>
      <c r="C295" s="191"/>
      <c r="D295" s="196"/>
      <c r="E295" s="24"/>
      <c r="F295" s="197"/>
      <c r="G295" s="24"/>
      <c r="H295" s="24"/>
      <c r="I295" s="24"/>
      <c r="K295" s="24"/>
      <c r="L295" s="24"/>
      <c r="M295" s="24"/>
      <c r="N295" s="24"/>
      <c r="O295" s="24"/>
      <c r="P295" s="24"/>
    </row>
    <row r="296" spans="1:16" ht="16.5" thickBot="1" x14ac:dyDescent="0.25">
      <c r="A296" s="190"/>
      <c r="B296" s="24"/>
      <c r="C296" s="191"/>
      <c r="D296" s="196"/>
      <c r="E296" s="24"/>
      <c r="F296" s="197"/>
      <c r="G296" s="24"/>
      <c r="H296" s="24"/>
      <c r="I296" s="24"/>
      <c r="K296" s="24"/>
      <c r="L296" s="24"/>
      <c r="M296" s="24"/>
      <c r="N296" s="24"/>
      <c r="O296" s="24"/>
      <c r="P296" s="24"/>
    </row>
    <row r="297" spans="1:16" ht="16.5" thickBot="1" x14ac:dyDescent="0.25">
      <c r="A297" s="190"/>
      <c r="B297" s="24"/>
      <c r="C297" s="191"/>
      <c r="D297" s="196"/>
      <c r="E297" s="24"/>
      <c r="F297" s="197"/>
      <c r="G297" s="24"/>
      <c r="H297" s="24"/>
      <c r="I297" s="24"/>
      <c r="K297" s="24"/>
      <c r="L297" s="24"/>
      <c r="M297" s="24"/>
      <c r="N297" s="24"/>
      <c r="O297" s="24"/>
      <c r="P297" s="24"/>
    </row>
    <row r="298" spans="1:16" ht="16.5" thickBot="1" x14ac:dyDescent="0.25">
      <c r="A298" s="190"/>
      <c r="B298" s="24"/>
      <c r="C298" s="191"/>
      <c r="D298" s="196"/>
      <c r="E298" s="24"/>
      <c r="F298" s="197"/>
      <c r="G298" s="24"/>
      <c r="H298" s="24"/>
      <c r="I298" s="24"/>
      <c r="K298" s="24"/>
      <c r="L298" s="24"/>
      <c r="M298" s="24"/>
      <c r="N298" s="24"/>
      <c r="O298" s="24"/>
      <c r="P298" s="24"/>
    </row>
    <row r="299" spans="1:16" ht="16.5" thickBot="1" x14ac:dyDescent="0.25">
      <c r="A299" s="190"/>
      <c r="B299" s="24"/>
      <c r="C299" s="191"/>
      <c r="D299" s="196"/>
      <c r="E299" s="24"/>
      <c r="F299" s="197"/>
      <c r="G299" s="24"/>
      <c r="H299" s="24"/>
      <c r="I299" s="24"/>
      <c r="K299" s="24"/>
      <c r="L299" s="24"/>
      <c r="M299" s="24"/>
      <c r="N299" s="24"/>
      <c r="O299" s="24"/>
      <c r="P299" s="24"/>
    </row>
    <row r="300" spans="1:16" ht="16.5" thickBot="1" x14ac:dyDescent="0.25">
      <c r="A300" s="190"/>
      <c r="B300" s="24"/>
      <c r="C300" s="191"/>
      <c r="D300" s="196"/>
      <c r="E300" s="24"/>
      <c r="F300" s="197"/>
      <c r="G300" s="24"/>
      <c r="H300" s="24"/>
      <c r="I300" s="24"/>
      <c r="K300" s="24"/>
      <c r="L300" s="24"/>
      <c r="M300" s="24"/>
      <c r="N300" s="24"/>
      <c r="O300" s="24"/>
      <c r="P300" s="24"/>
    </row>
    <row r="301" spans="1:16" ht="16.5" thickBot="1" x14ac:dyDescent="0.25">
      <c r="A301" s="190"/>
      <c r="B301" s="24"/>
      <c r="C301" s="191"/>
      <c r="D301" s="196"/>
      <c r="E301" s="24"/>
      <c r="F301" s="197"/>
      <c r="G301" s="24"/>
      <c r="H301" s="24"/>
      <c r="I301" s="24"/>
      <c r="K301" s="24"/>
      <c r="L301" s="24"/>
      <c r="M301" s="24"/>
      <c r="N301" s="24"/>
      <c r="O301" s="24"/>
      <c r="P301" s="24"/>
    </row>
    <row r="302" spans="1:16" ht="16.5" thickBot="1" x14ac:dyDescent="0.25">
      <c r="A302" s="190"/>
      <c r="B302" s="24"/>
      <c r="C302" s="191"/>
      <c r="D302" s="196"/>
      <c r="E302" s="24"/>
      <c r="F302" s="197"/>
      <c r="G302" s="24"/>
      <c r="H302" s="24"/>
      <c r="I302" s="24"/>
      <c r="K302" s="24"/>
      <c r="L302" s="24"/>
      <c r="M302" s="24"/>
      <c r="N302" s="24"/>
      <c r="O302" s="24"/>
      <c r="P302" s="24"/>
    </row>
    <row r="303" spans="1:16" ht="16.5" thickBot="1" x14ac:dyDescent="0.25">
      <c r="A303" s="190"/>
      <c r="B303" s="24"/>
      <c r="C303" s="191"/>
      <c r="D303" s="196"/>
      <c r="E303" s="24"/>
      <c r="F303" s="197"/>
      <c r="G303" s="24"/>
      <c r="H303" s="24"/>
      <c r="I303" s="24"/>
      <c r="K303" s="24"/>
      <c r="L303" s="24"/>
      <c r="M303" s="24"/>
      <c r="N303" s="24"/>
      <c r="O303" s="24"/>
      <c r="P303" s="24"/>
    </row>
    <row r="304" spans="1:16" ht="16.5" thickBot="1" x14ac:dyDescent="0.25">
      <c r="A304" s="190"/>
      <c r="B304" s="24"/>
      <c r="C304" s="191"/>
      <c r="D304" s="196"/>
      <c r="E304" s="24"/>
      <c r="F304" s="197"/>
      <c r="G304" s="24"/>
      <c r="H304" s="24"/>
      <c r="I304" s="24"/>
      <c r="K304" s="24"/>
      <c r="L304" s="24"/>
      <c r="M304" s="24"/>
      <c r="N304" s="24"/>
      <c r="O304" s="24"/>
      <c r="P304" s="24"/>
    </row>
    <row r="305" spans="1:16" ht="16.5" thickBot="1" x14ac:dyDescent="0.25">
      <c r="A305" s="190"/>
      <c r="B305" s="24"/>
      <c r="C305" s="191"/>
      <c r="D305" s="196"/>
      <c r="E305" s="24"/>
      <c r="F305" s="197"/>
      <c r="G305" s="24"/>
      <c r="H305" s="24"/>
      <c r="I305" s="24"/>
      <c r="K305" s="24"/>
      <c r="L305" s="24"/>
      <c r="M305" s="24"/>
      <c r="N305" s="24"/>
      <c r="O305" s="24"/>
      <c r="P305" s="24"/>
    </row>
    <row r="306" spans="1:16" ht="16.5" thickBot="1" x14ac:dyDescent="0.25">
      <c r="A306" s="190"/>
      <c r="B306" s="24"/>
      <c r="C306" s="191"/>
      <c r="D306" s="196"/>
      <c r="E306" s="24"/>
      <c r="F306" s="197"/>
      <c r="G306" s="24"/>
      <c r="H306" s="24"/>
      <c r="I306" s="24"/>
      <c r="K306" s="24"/>
      <c r="L306" s="24"/>
      <c r="M306" s="24"/>
      <c r="N306" s="24"/>
      <c r="O306" s="24"/>
      <c r="P306" s="24"/>
    </row>
    <row r="307" spans="1:16" ht="16.5" thickBot="1" x14ac:dyDescent="0.25">
      <c r="A307" s="190"/>
      <c r="B307" s="24"/>
      <c r="C307" s="191"/>
      <c r="D307" s="196"/>
      <c r="E307" s="24"/>
      <c r="F307" s="197"/>
      <c r="G307" s="24"/>
      <c r="H307" s="24"/>
      <c r="I307" s="24"/>
      <c r="K307" s="24"/>
      <c r="L307" s="24"/>
      <c r="M307" s="24"/>
      <c r="N307" s="24"/>
      <c r="O307" s="24"/>
      <c r="P307" s="24"/>
    </row>
    <row r="308" spans="1:16" ht="16.5" thickBot="1" x14ac:dyDescent="0.25">
      <c r="A308" s="190"/>
      <c r="B308" s="24"/>
      <c r="C308" s="191"/>
      <c r="D308" s="196"/>
      <c r="E308" s="24"/>
      <c r="F308" s="197"/>
      <c r="G308" s="24"/>
      <c r="H308" s="24"/>
      <c r="I308" s="24"/>
      <c r="K308" s="24"/>
      <c r="L308" s="24"/>
      <c r="M308" s="24"/>
      <c r="N308" s="24"/>
      <c r="O308" s="24"/>
      <c r="P308" s="24"/>
    </row>
    <row r="309" spans="1:16" ht="16.5" thickBot="1" x14ac:dyDescent="0.25">
      <c r="A309" s="190"/>
      <c r="B309" s="24"/>
      <c r="C309" s="191"/>
      <c r="D309" s="196"/>
      <c r="E309" s="24"/>
      <c r="F309" s="197"/>
      <c r="G309" s="24"/>
      <c r="H309" s="24"/>
      <c r="I309" s="24"/>
      <c r="K309" s="24"/>
      <c r="L309" s="24"/>
      <c r="M309" s="24"/>
      <c r="N309" s="24"/>
      <c r="O309" s="24"/>
      <c r="P309" s="24"/>
    </row>
    <row r="310" spans="1:16" ht="16.5" thickBot="1" x14ac:dyDescent="0.25">
      <c r="A310" s="190"/>
      <c r="B310" s="24"/>
      <c r="C310" s="191"/>
      <c r="D310" s="196"/>
      <c r="E310" s="24"/>
      <c r="F310" s="197"/>
      <c r="G310" s="24"/>
      <c r="H310" s="24"/>
      <c r="I310" s="24"/>
      <c r="K310" s="24"/>
      <c r="L310" s="24"/>
      <c r="M310" s="24"/>
      <c r="N310" s="24"/>
      <c r="O310" s="24"/>
      <c r="P310" s="24"/>
    </row>
    <row r="311" spans="1:16" ht="16.5" thickBot="1" x14ac:dyDescent="0.25">
      <c r="A311" s="190"/>
      <c r="B311" s="24"/>
      <c r="C311" s="191"/>
      <c r="D311" s="196"/>
      <c r="E311" s="24"/>
      <c r="F311" s="197"/>
      <c r="G311" s="24"/>
      <c r="H311" s="24"/>
      <c r="I311" s="24"/>
      <c r="K311" s="24"/>
      <c r="L311" s="24"/>
      <c r="M311" s="24"/>
      <c r="N311" s="24"/>
      <c r="O311" s="24"/>
      <c r="P311" s="24"/>
    </row>
    <row r="312" spans="1:16" ht="16.5" thickBot="1" x14ac:dyDescent="0.25">
      <c r="A312" s="190"/>
      <c r="B312" s="24"/>
      <c r="C312" s="191"/>
      <c r="D312" s="196"/>
      <c r="E312" s="24"/>
      <c r="F312" s="197"/>
      <c r="G312" s="24"/>
      <c r="H312" s="24"/>
      <c r="I312" s="24"/>
      <c r="K312" s="24"/>
      <c r="L312" s="24"/>
      <c r="M312" s="24"/>
      <c r="N312" s="24"/>
      <c r="O312" s="24"/>
      <c r="P312" s="24"/>
    </row>
    <row r="313" spans="1:16" ht="16.5" thickBot="1" x14ac:dyDescent="0.25">
      <c r="A313" s="190"/>
      <c r="B313" s="24"/>
      <c r="C313" s="191"/>
      <c r="D313" s="196"/>
      <c r="E313" s="24"/>
      <c r="F313" s="197"/>
      <c r="G313" s="24"/>
      <c r="H313" s="24"/>
      <c r="I313" s="24"/>
      <c r="K313" s="24"/>
      <c r="L313" s="24"/>
      <c r="M313" s="24"/>
      <c r="N313" s="24"/>
      <c r="O313" s="24"/>
      <c r="P313" s="24"/>
    </row>
    <row r="314" spans="1:16" ht="16.5" thickBot="1" x14ac:dyDescent="0.25">
      <c r="A314" s="190"/>
      <c r="B314" s="24"/>
      <c r="C314" s="191"/>
      <c r="D314" s="196"/>
      <c r="E314" s="24"/>
      <c r="F314" s="197"/>
      <c r="G314" s="24"/>
      <c r="H314" s="24"/>
      <c r="I314" s="24"/>
      <c r="K314" s="24"/>
      <c r="L314" s="24"/>
      <c r="M314" s="24"/>
      <c r="N314" s="24"/>
      <c r="O314" s="24"/>
      <c r="P314" s="24"/>
    </row>
    <row r="315" spans="1:16" ht="16.5" thickBot="1" x14ac:dyDescent="0.25">
      <c r="A315" s="190"/>
      <c r="B315" s="24"/>
      <c r="C315" s="191"/>
      <c r="D315" s="196"/>
      <c r="E315" s="24"/>
      <c r="F315" s="197"/>
      <c r="G315" s="24"/>
      <c r="H315" s="24"/>
      <c r="I315" s="24"/>
      <c r="K315" s="24"/>
      <c r="L315" s="24"/>
      <c r="M315" s="24"/>
      <c r="N315" s="24"/>
      <c r="O315" s="24"/>
      <c r="P315" s="24"/>
    </row>
    <row r="316" spans="1:16" ht="16.5" thickBot="1" x14ac:dyDescent="0.25">
      <c r="A316" s="190"/>
      <c r="B316" s="24"/>
      <c r="C316" s="191"/>
      <c r="D316" s="196"/>
      <c r="E316" s="24"/>
      <c r="F316" s="197"/>
      <c r="G316" s="24"/>
      <c r="H316" s="24"/>
      <c r="I316" s="24"/>
      <c r="K316" s="24"/>
      <c r="L316" s="24"/>
      <c r="M316" s="24"/>
      <c r="N316" s="24"/>
      <c r="O316" s="24"/>
      <c r="P316" s="24"/>
    </row>
    <row r="317" spans="1:16" ht="16.5" thickBot="1" x14ac:dyDescent="0.25">
      <c r="A317" s="190"/>
      <c r="B317" s="24"/>
      <c r="C317" s="191"/>
      <c r="D317" s="196"/>
      <c r="E317" s="24"/>
      <c r="F317" s="197"/>
      <c r="G317" s="24"/>
      <c r="H317" s="24"/>
      <c r="I317" s="24"/>
      <c r="K317" s="24"/>
      <c r="L317" s="24"/>
      <c r="M317" s="24"/>
      <c r="N317" s="24"/>
      <c r="O317" s="24"/>
      <c r="P317" s="24"/>
    </row>
    <row r="318" spans="1:16" ht="16.5" thickBot="1" x14ac:dyDescent="0.25">
      <c r="A318" s="190"/>
      <c r="B318" s="24"/>
      <c r="C318" s="191"/>
      <c r="D318" s="196"/>
      <c r="E318" s="24"/>
      <c r="F318" s="197"/>
      <c r="G318" s="24"/>
      <c r="H318" s="24"/>
      <c r="I318" s="24"/>
      <c r="K318" s="24"/>
      <c r="L318" s="24"/>
      <c r="M318" s="24"/>
      <c r="N318" s="24"/>
      <c r="O318" s="24"/>
      <c r="P318" s="24"/>
    </row>
    <row r="319" spans="1:16" ht="16.5" thickBot="1" x14ac:dyDescent="0.25">
      <c r="A319" s="190"/>
      <c r="B319" s="24"/>
      <c r="C319" s="191"/>
      <c r="D319" s="196"/>
      <c r="E319" s="24"/>
      <c r="F319" s="197"/>
      <c r="G319" s="24"/>
      <c r="H319" s="24"/>
      <c r="I319" s="24"/>
      <c r="K319" s="24"/>
      <c r="L319" s="24"/>
      <c r="M319" s="24"/>
      <c r="N319" s="24"/>
      <c r="O319" s="24"/>
      <c r="P319" s="24"/>
    </row>
    <row r="320" spans="1:16" ht="16.5" thickBot="1" x14ac:dyDescent="0.25">
      <c r="A320" s="190"/>
      <c r="B320" s="24"/>
      <c r="C320" s="191"/>
      <c r="D320" s="196"/>
      <c r="E320" s="24"/>
      <c r="F320" s="197"/>
      <c r="G320" s="24"/>
      <c r="H320" s="24"/>
      <c r="I320" s="24"/>
      <c r="K320" s="24"/>
      <c r="L320" s="24"/>
      <c r="M320" s="24"/>
      <c r="N320" s="24"/>
      <c r="O320" s="24"/>
      <c r="P320" s="24"/>
    </row>
    <row r="321" spans="1:16" ht="16.5" thickBot="1" x14ac:dyDescent="0.25">
      <c r="A321" s="190"/>
      <c r="B321" s="24"/>
      <c r="C321" s="191"/>
      <c r="D321" s="196"/>
      <c r="E321" s="24"/>
      <c r="F321" s="197"/>
      <c r="G321" s="24"/>
      <c r="H321" s="24"/>
      <c r="I321" s="24"/>
      <c r="K321" s="24"/>
      <c r="L321" s="24"/>
      <c r="M321" s="24"/>
      <c r="N321" s="24"/>
      <c r="O321" s="24"/>
      <c r="P321" s="24"/>
    </row>
    <row r="322" spans="1:16" ht="16.5" thickBot="1" x14ac:dyDescent="0.25">
      <c r="A322" s="190"/>
      <c r="B322" s="24"/>
      <c r="C322" s="191"/>
      <c r="D322" s="196"/>
      <c r="E322" s="24"/>
      <c r="F322" s="197"/>
      <c r="G322" s="24"/>
      <c r="H322" s="24"/>
      <c r="I322" s="24"/>
      <c r="K322" s="24"/>
      <c r="L322" s="24"/>
      <c r="M322" s="24"/>
      <c r="N322" s="24"/>
      <c r="O322" s="24"/>
      <c r="P322" s="24"/>
    </row>
    <row r="323" spans="1:16" ht="16.5" thickBot="1" x14ac:dyDescent="0.25">
      <c r="A323" s="190"/>
      <c r="B323" s="24"/>
      <c r="C323" s="191"/>
      <c r="D323" s="196"/>
      <c r="E323" s="24"/>
      <c r="F323" s="197"/>
      <c r="G323" s="24"/>
      <c r="H323" s="24"/>
      <c r="I323" s="24"/>
      <c r="K323" s="24"/>
      <c r="L323" s="24"/>
      <c r="M323" s="24"/>
      <c r="N323" s="24"/>
      <c r="O323" s="24"/>
      <c r="P323" s="24"/>
    </row>
    <row r="324" spans="1:16" ht="16.5" thickBot="1" x14ac:dyDescent="0.25">
      <c r="A324" s="190"/>
      <c r="B324" s="24"/>
      <c r="C324" s="191"/>
      <c r="D324" s="196"/>
      <c r="E324" s="24"/>
      <c r="F324" s="197"/>
      <c r="G324" s="24"/>
      <c r="H324" s="24"/>
      <c r="I324" s="24"/>
      <c r="K324" s="24"/>
      <c r="L324" s="24"/>
      <c r="M324" s="24"/>
      <c r="N324" s="24"/>
      <c r="O324" s="24"/>
      <c r="P324" s="24"/>
    </row>
    <row r="325" spans="1:16" ht="16.5" thickBot="1" x14ac:dyDescent="0.25">
      <c r="A325" s="190"/>
      <c r="B325" s="24"/>
      <c r="C325" s="191"/>
      <c r="D325" s="196"/>
      <c r="E325" s="24"/>
      <c r="F325" s="197"/>
      <c r="G325" s="24"/>
      <c r="H325" s="24"/>
      <c r="I325" s="24"/>
      <c r="K325" s="24"/>
      <c r="L325" s="24"/>
      <c r="M325" s="24"/>
      <c r="N325" s="24"/>
      <c r="O325" s="24"/>
      <c r="P325" s="24"/>
    </row>
    <row r="326" spans="1:16" ht="16.5" thickBot="1" x14ac:dyDescent="0.25">
      <c r="A326" s="190"/>
      <c r="B326" s="24"/>
      <c r="C326" s="191"/>
      <c r="D326" s="196"/>
      <c r="E326" s="24"/>
      <c r="F326" s="197"/>
      <c r="G326" s="24"/>
      <c r="H326" s="24"/>
      <c r="I326" s="24"/>
      <c r="K326" s="24"/>
      <c r="L326" s="24"/>
      <c r="M326" s="24"/>
      <c r="N326" s="24"/>
      <c r="O326" s="24"/>
      <c r="P326" s="24"/>
    </row>
    <row r="327" spans="1:16" ht="16.5" thickBot="1" x14ac:dyDescent="0.25">
      <c r="A327" s="190"/>
      <c r="B327" s="24"/>
      <c r="C327" s="191"/>
      <c r="D327" s="196"/>
      <c r="E327" s="24"/>
      <c r="F327" s="197"/>
      <c r="G327" s="24"/>
      <c r="H327" s="24"/>
      <c r="I327" s="24"/>
      <c r="K327" s="24"/>
      <c r="L327" s="24"/>
      <c r="M327" s="24"/>
      <c r="N327" s="24"/>
      <c r="O327" s="24"/>
      <c r="P327" s="24"/>
    </row>
    <row r="328" spans="1:16" ht="16.5" thickBot="1" x14ac:dyDescent="0.25">
      <c r="A328" s="190"/>
      <c r="B328" s="24"/>
      <c r="C328" s="191"/>
      <c r="D328" s="196"/>
      <c r="E328" s="24"/>
      <c r="F328" s="197"/>
      <c r="G328" s="24"/>
      <c r="H328" s="24"/>
      <c r="I328" s="24"/>
      <c r="K328" s="24"/>
      <c r="L328" s="24"/>
      <c r="M328" s="24"/>
      <c r="N328" s="24"/>
      <c r="O328" s="24"/>
      <c r="P328" s="24"/>
    </row>
    <row r="329" spans="1:16" ht="16.5" thickBot="1" x14ac:dyDescent="0.25">
      <c r="A329" s="190"/>
      <c r="B329" s="24"/>
      <c r="C329" s="191"/>
      <c r="D329" s="196"/>
      <c r="E329" s="24"/>
      <c r="F329" s="197"/>
      <c r="G329" s="24"/>
      <c r="H329" s="24"/>
      <c r="I329" s="24"/>
      <c r="K329" s="24"/>
      <c r="L329" s="24"/>
      <c r="M329" s="24"/>
      <c r="N329" s="24"/>
      <c r="O329" s="24"/>
      <c r="P329" s="24"/>
    </row>
    <row r="330" spans="1:16" ht="16.5" thickBot="1" x14ac:dyDescent="0.25">
      <c r="A330" s="190"/>
      <c r="B330" s="24"/>
      <c r="C330" s="191"/>
      <c r="D330" s="196"/>
      <c r="E330" s="24"/>
      <c r="F330" s="197"/>
      <c r="G330" s="24"/>
      <c r="H330" s="24"/>
      <c r="I330" s="24"/>
      <c r="K330" s="24"/>
      <c r="L330" s="24"/>
      <c r="M330" s="24"/>
      <c r="N330" s="24"/>
      <c r="O330" s="24"/>
      <c r="P330" s="24"/>
    </row>
    <row r="331" spans="1:16" ht="16.5" thickBot="1" x14ac:dyDescent="0.25">
      <c r="A331" s="190"/>
      <c r="B331" s="24"/>
      <c r="C331" s="191"/>
      <c r="D331" s="196"/>
      <c r="E331" s="24"/>
      <c r="F331" s="197"/>
      <c r="G331" s="24"/>
      <c r="H331" s="24"/>
      <c r="I331" s="24"/>
      <c r="K331" s="24"/>
      <c r="L331" s="24"/>
      <c r="M331" s="24"/>
      <c r="N331" s="24"/>
      <c r="O331" s="24"/>
      <c r="P331" s="24"/>
    </row>
    <row r="332" spans="1:16" ht="16.5" thickBot="1" x14ac:dyDescent="0.25">
      <c r="A332" s="190"/>
      <c r="B332" s="24"/>
      <c r="C332" s="191"/>
      <c r="D332" s="196"/>
      <c r="E332" s="24"/>
      <c r="F332" s="197"/>
      <c r="G332" s="24"/>
      <c r="H332" s="24"/>
      <c r="I332" s="24"/>
      <c r="K332" s="24"/>
      <c r="L332" s="24"/>
      <c r="M332" s="24"/>
      <c r="N332" s="24"/>
      <c r="O332" s="24"/>
      <c r="P332" s="24"/>
    </row>
    <row r="333" spans="1:16" ht="16.5" thickBot="1" x14ac:dyDescent="0.25">
      <c r="A333" s="190"/>
      <c r="B333" s="24"/>
      <c r="C333" s="191"/>
      <c r="D333" s="196"/>
      <c r="E333" s="24"/>
      <c r="F333" s="197"/>
      <c r="G333" s="24"/>
      <c r="H333" s="24"/>
      <c r="I333" s="24"/>
      <c r="K333" s="24"/>
      <c r="L333" s="24"/>
      <c r="M333" s="24"/>
      <c r="N333" s="24"/>
      <c r="O333" s="24"/>
      <c r="P333" s="24"/>
    </row>
    <row r="334" spans="1:16" ht="16.5" thickBot="1" x14ac:dyDescent="0.25">
      <c r="A334" s="190"/>
      <c r="B334" s="24"/>
      <c r="C334" s="191"/>
      <c r="D334" s="196"/>
      <c r="E334" s="24"/>
      <c r="F334" s="197"/>
      <c r="G334" s="24"/>
      <c r="H334" s="24"/>
      <c r="I334" s="24"/>
      <c r="K334" s="24"/>
      <c r="L334" s="24"/>
      <c r="M334" s="24"/>
      <c r="N334" s="24"/>
      <c r="O334" s="24"/>
      <c r="P334" s="24"/>
    </row>
    <row r="335" spans="1:16" ht="16.5" thickBot="1" x14ac:dyDescent="0.25">
      <c r="A335" s="190"/>
      <c r="B335" s="24"/>
      <c r="C335" s="191"/>
      <c r="D335" s="196"/>
      <c r="E335" s="24"/>
      <c r="F335" s="197"/>
      <c r="G335" s="24"/>
      <c r="H335" s="24"/>
      <c r="I335" s="24"/>
      <c r="K335" s="24"/>
      <c r="L335" s="24"/>
      <c r="M335" s="24"/>
      <c r="N335" s="24"/>
      <c r="O335" s="24"/>
      <c r="P335" s="24"/>
    </row>
    <row r="336" spans="1:16" ht="16.5" thickBot="1" x14ac:dyDescent="0.25">
      <c r="A336" s="190"/>
      <c r="B336" s="24"/>
      <c r="C336" s="191"/>
      <c r="D336" s="196"/>
      <c r="E336" s="24"/>
      <c r="F336" s="197"/>
      <c r="G336" s="24"/>
      <c r="H336" s="24"/>
      <c r="I336" s="24"/>
      <c r="K336" s="24"/>
      <c r="L336" s="24"/>
      <c r="M336" s="24"/>
      <c r="N336" s="24"/>
      <c r="O336" s="24"/>
      <c r="P336" s="24"/>
    </row>
    <row r="337" spans="1:16" ht="16.5" thickBot="1" x14ac:dyDescent="0.25">
      <c r="A337" s="190"/>
      <c r="B337" s="24"/>
      <c r="C337" s="191"/>
      <c r="D337" s="196"/>
      <c r="E337" s="24"/>
      <c r="F337" s="197"/>
      <c r="G337" s="24"/>
      <c r="H337" s="24"/>
      <c r="I337" s="24"/>
      <c r="K337" s="24"/>
      <c r="L337" s="24"/>
      <c r="M337" s="24"/>
      <c r="N337" s="24"/>
      <c r="O337" s="24"/>
      <c r="P337" s="24"/>
    </row>
    <row r="338" spans="1:16" ht="16.5" thickBot="1" x14ac:dyDescent="0.25">
      <c r="A338" s="190"/>
      <c r="B338" s="24"/>
      <c r="C338" s="191"/>
      <c r="D338" s="196"/>
      <c r="E338" s="24"/>
      <c r="F338" s="197"/>
      <c r="G338" s="24"/>
      <c r="H338" s="24"/>
      <c r="I338" s="24"/>
      <c r="K338" s="24"/>
      <c r="L338" s="24"/>
      <c r="M338" s="24"/>
      <c r="N338" s="24"/>
      <c r="O338" s="24"/>
      <c r="P338" s="24"/>
    </row>
    <row r="339" spans="1:16" ht="16.5" thickBot="1" x14ac:dyDescent="0.25">
      <c r="A339" s="190"/>
      <c r="B339" s="24"/>
      <c r="C339" s="191"/>
      <c r="D339" s="196"/>
      <c r="E339" s="24"/>
      <c r="F339" s="197"/>
      <c r="G339" s="24"/>
      <c r="H339" s="24"/>
      <c r="I339" s="24"/>
      <c r="K339" s="24"/>
      <c r="L339" s="24"/>
      <c r="M339" s="24"/>
      <c r="N339" s="24"/>
      <c r="O339" s="24"/>
      <c r="P339" s="24"/>
    </row>
    <row r="340" spans="1:16" ht="16.5" thickBot="1" x14ac:dyDescent="0.25">
      <c r="A340" s="190"/>
      <c r="B340" s="24"/>
      <c r="C340" s="191"/>
      <c r="D340" s="196"/>
      <c r="E340" s="24"/>
      <c r="F340" s="197"/>
      <c r="G340" s="24"/>
      <c r="H340" s="24"/>
      <c r="I340" s="24"/>
      <c r="K340" s="24"/>
      <c r="L340" s="24"/>
      <c r="M340" s="24"/>
      <c r="N340" s="24"/>
      <c r="O340" s="24"/>
      <c r="P340" s="24"/>
    </row>
    <row r="341" spans="1:16" ht="16.5" thickBot="1" x14ac:dyDescent="0.25">
      <c r="A341" s="190"/>
      <c r="B341" s="24"/>
      <c r="C341" s="191"/>
      <c r="D341" s="196"/>
      <c r="E341" s="24"/>
      <c r="F341" s="197"/>
      <c r="G341" s="24"/>
      <c r="H341" s="24"/>
      <c r="I341" s="24"/>
      <c r="K341" s="24"/>
      <c r="L341" s="24"/>
      <c r="M341" s="24"/>
      <c r="N341" s="24"/>
      <c r="O341" s="24"/>
      <c r="P341" s="24"/>
    </row>
    <row r="342" spans="1:16" ht="16.5" thickBot="1" x14ac:dyDescent="0.25">
      <c r="A342" s="190"/>
      <c r="B342" s="24"/>
      <c r="C342" s="191"/>
      <c r="D342" s="196"/>
      <c r="E342" s="24"/>
      <c r="F342" s="197"/>
      <c r="G342" s="24"/>
      <c r="H342" s="24"/>
      <c r="I342" s="24"/>
      <c r="K342" s="24"/>
      <c r="L342" s="24"/>
      <c r="M342" s="24"/>
      <c r="N342" s="24"/>
      <c r="O342" s="24"/>
      <c r="P342" s="24"/>
    </row>
    <row r="343" spans="1:16" ht="16.5" thickBot="1" x14ac:dyDescent="0.25">
      <c r="A343" s="190"/>
      <c r="B343" s="24"/>
      <c r="C343" s="191"/>
      <c r="D343" s="196"/>
      <c r="E343" s="24"/>
      <c r="F343" s="197"/>
      <c r="G343" s="24"/>
      <c r="H343" s="24"/>
      <c r="I343" s="24"/>
      <c r="K343" s="24"/>
      <c r="L343" s="24"/>
      <c r="M343" s="24"/>
      <c r="N343" s="24"/>
      <c r="O343" s="24"/>
      <c r="P343" s="24"/>
    </row>
    <row r="344" spans="1:16" ht="16.5" thickBot="1" x14ac:dyDescent="0.25">
      <c r="A344" s="190"/>
      <c r="B344" s="24"/>
      <c r="C344" s="191"/>
      <c r="D344" s="196"/>
      <c r="E344" s="24"/>
      <c r="F344" s="197"/>
      <c r="G344" s="24"/>
      <c r="H344" s="24"/>
      <c r="I344" s="24"/>
      <c r="K344" s="24"/>
      <c r="L344" s="24"/>
      <c r="M344" s="24"/>
      <c r="N344" s="24"/>
      <c r="O344" s="24"/>
      <c r="P344" s="24"/>
    </row>
    <row r="345" spans="1:16" ht="16.5" thickBot="1" x14ac:dyDescent="0.25">
      <c r="A345" s="190"/>
      <c r="B345" s="24"/>
      <c r="C345" s="191"/>
      <c r="D345" s="196"/>
      <c r="E345" s="24"/>
      <c r="F345" s="197"/>
      <c r="G345" s="24"/>
      <c r="H345" s="24"/>
      <c r="I345" s="24"/>
      <c r="K345" s="24"/>
      <c r="L345" s="24"/>
      <c r="M345" s="24"/>
      <c r="N345" s="24"/>
      <c r="O345" s="24"/>
      <c r="P345" s="24"/>
    </row>
    <row r="346" spans="1:16" ht="16.5" thickBot="1" x14ac:dyDescent="0.25">
      <c r="A346" s="190"/>
      <c r="B346" s="24"/>
      <c r="C346" s="191"/>
      <c r="D346" s="196"/>
      <c r="E346" s="24"/>
      <c r="F346" s="197"/>
      <c r="G346" s="24"/>
      <c r="H346" s="24"/>
      <c r="I346" s="24"/>
      <c r="K346" s="24"/>
      <c r="L346" s="24"/>
      <c r="M346" s="24"/>
      <c r="N346" s="24"/>
      <c r="O346" s="24"/>
      <c r="P346" s="24"/>
    </row>
    <row r="347" spans="1:16" ht="16.5" thickBot="1" x14ac:dyDescent="0.25">
      <c r="A347" s="190"/>
      <c r="B347" s="24"/>
      <c r="C347" s="191"/>
      <c r="D347" s="196"/>
      <c r="E347" s="24"/>
      <c r="F347" s="197"/>
      <c r="G347" s="24"/>
      <c r="H347" s="24"/>
      <c r="I347" s="24"/>
      <c r="K347" s="24"/>
      <c r="L347" s="24"/>
      <c r="M347" s="24"/>
      <c r="N347" s="24"/>
      <c r="O347" s="24"/>
      <c r="P347" s="24"/>
    </row>
    <row r="348" spans="1:16" ht="16.5" thickBot="1" x14ac:dyDescent="0.25">
      <c r="A348" s="190"/>
      <c r="B348" s="24"/>
      <c r="C348" s="191"/>
      <c r="D348" s="196"/>
      <c r="E348" s="24"/>
      <c r="F348" s="197"/>
      <c r="G348" s="24"/>
      <c r="H348" s="24"/>
      <c r="I348" s="24"/>
      <c r="K348" s="24"/>
      <c r="L348" s="24"/>
      <c r="M348" s="24"/>
      <c r="N348" s="24"/>
      <c r="O348" s="24"/>
      <c r="P348" s="24"/>
    </row>
    <row r="349" spans="1:16" ht="16.5" thickBot="1" x14ac:dyDescent="0.25">
      <c r="A349" s="190"/>
      <c r="B349" s="24"/>
      <c r="C349" s="191"/>
      <c r="D349" s="196"/>
      <c r="E349" s="24"/>
      <c r="F349" s="197"/>
      <c r="G349" s="24"/>
      <c r="H349" s="24"/>
      <c r="I349" s="24"/>
      <c r="K349" s="24"/>
      <c r="L349" s="24"/>
      <c r="M349" s="24"/>
      <c r="N349" s="24"/>
      <c r="O349" s="24"/>
      <c r="P349" s="24"/>
    </row>
    <row r="350" spans="1:16" ht="16.5" thickBot="1" x14ac:dyDescent="0.25">
      <c r="A350" s="190"/>
      <c r="B350" s="24"/>
      <c r="C350" s="191"/>
      <c r="D350" s="196"/>
      <c r="E350" s="24"/>
      <c r="F350" s="197"/>
      <c r="G350" s="24"/>
      <c r="H350" s="24"/>
      <c r="I350" s="24"/>
      <c r="K350" s="24"/>
      <c r="L350" s="24"/>
      <c r="M350" s="24"/>
      <c r="N350" s="24"/>
      <c r="O350" s="24"/>
      <c r="P350" s="24"/>
    </row>
    <row r="351" spans="1:16" ht="16.5" thickBot="1" x14ac:dyDescent="0.25">
      <c r="A351" s="190"/>
      <c r="B351" s="24"/>
      <c r="C351" s="191"/>
      <c r="D351" s="196"/>
      <c r="E351" s="24"/>
      <c r="F351" s="197"/>
      <c r="G351" s="24"/>
      <c r="H351" s="24"/>
      <c r="I351" s="24"/>
      <c r="K351" s="24"/>
      <c r="L351" s="24"/>
      <c r="M351" s="24"/>
      <c r="N351" s="24"/>
      <c r="O351" s="24"/>
      <c r="P351" s="24"/>
    </row>
    <row r="352" spans="1:16" ht="16.5" thickBot="1" x14ac:dyDescent="0.25">
      <c r="A352" s="190"/>
      <c r="B352" s="24"/>
      <c r="C352" s="191"/>
      <c r="D352" s="196"/>
      <c r="E352" s="24"/>
      <c r="F352" s="197"/>
      <c r="G352" s="24"/>
      <c r="H352" s="24"/>
      <c r="I352" s="24"/>
      <c r="K352" s="24"/>
      <c r="L352" s="24"/>
      <c r="M352" s="24"/>
      <c r="N352" s="24"/>
      <c r="O352" s="24"/>
      <c r="P352" s="24"/>
    </row>
    <row r="353" spans="1:16" ht="16.5" thickBot="1" x14ac:dyDescent="0.25">
      <c r="A353" s="190"/>
      <c r="B353" s="24"/>
      <c r="C353" s="191"/>
      <c r="D353" s="196"/>
      <c r="E353" s="24"/>
      <c r="F353" s="197"/>
      <c r="G353" s="24"/>
      <c r="H353" s="24"/>
      <c r="I353" s="24"/>
      <c r="K353" s="24"/>
      <c r="L353" s="24"/>
      <c r="M353" s="24"/>
      <c r="N353" s="24"/>
      <c r="O353" s="24"/>
      <c r="P353" s="24"/>
    </row>
    <row r="354" spans="1:16" ht="16.5" thickBot="1" x14ac:dyDescent="0.25">
      <c r="A354" s="190"/>
      <c r="B354" s="24"/>
      <c r="C354" s="191"/>
      <c r="D354" s="196"/>
      <c r="E354" s="24"/>
      <c r="F354" s="197"/>
      <c r="G354" s="24"/>
      <c r="H354" s="24"/>
      <c r="I354" s="24"/>
      <c r="K354" s="24"/>
      <c r="L354" s="24"/>
      <c r="M354" s="24"/>
      <c r="N354" s="24"/>
      <c r="O354" s="24"/>
      <c r="P354" s="24"/>
    </row>
    <row r="355" spans="1:16" ht="16.5" thickBot="1" x14ac:dyDescent="0.25">
      <c r="A355" s="190"/>
      <c r="B355" s="24"/>
      <c r="C355" s="191"/>
      <c r="D355" s="196"/>
      <c r="E355" s="24"/>
      <c r="F355" s="197"/>
      <c r="G355" s="24"/>
      <c r="H355" s="24"/>
      <c r="I355" s="24"/>
      <c r="K355" s="24"/>
      <c r="L355" s="24"/>
      <c r="M355" s="24"/>
      <c r="N355" s="24"/>
      <c r="O355" s="24"/>
      <c r="P355" s="24"/>
    </row>
    <row r="356" spans="1:16" ht="16.5" thickBot="1" x14ac:dyDescent="0.25">
      <c r="A356" s="190"/>
      <c r="B356" s="24"/>
      <c r="C356" s="191"/>
      <c r="D356" s="196"/>
      <c r="E356" s="24"/>
      <c r="F356" s="197"/>
      <c r="G356" s="24"/>
      <c r="H356" s="24"/>
      <c r="I356" s="24"/>
      <c r="K356" s="24"/>
      <c r="L356" s="24"/>
      <c r="M356" s="24"/>
      <c r="N356" s="24"/>
      <c r="O356" s="24"/>
      <c r="P356" s="24"/>
    </row>
    <row r="357" spans="1:16" ht="16.5" thickBot="1" x14ac:dyDescent="0.25">
      <c r="A357" s="190"/>
      <c r="B357" s="24"/>
      <c r="C357" s="191"/>
      <c r="D357" s="196"/>
      <c r="E357" s="24"/>
      <c r="F357" s="197"/>
      <c r="G357" s="24"/>
      <c r="H357" s="24"/>
      <c r="I357" s="24"/>
      <c r="K357" s="24"/>
      <c r="L357" s="24"/>
      <c r="M357" s="24"/>
      <c r="N357" s="24"/>
      <c r="O357" s="24"/>
      <c r="P357" s="24"/>
    </row>
    <row r="358" spans="1:16" ht="16.5" thickBot="1" x14ac:dyDescent="0.25">
      <c r="A358" s="190"/>
      <c r="B358" s="24"/>
      <c r="C358" s="191"/>
      <c r="D358" s="196"/>
      <c r="E358" s="24"/>
      <c r="F358" s="197"/>
      <c r="G358" s="24"/>
      <c r="H358" s="24"/>
      <c r="I358" s="24"/>
      <c r="K358" s="24"/>
      <c r="L358" s="24"/>
      <c r="M358" s="24"/>
      <c r="N358" s="24"/>
      <c r="O358" s="24"/>
      <c r="P358" s="24"/>
    </row>
    <row r="359" spans="1:16" ht="16.5" thickBot="1" x14ac:dyDescent="0.25">
      <c r="A359" s="190"/>
      <c r="B359" s="24"/>
      <c r="C359" s="191"/>
      <c r="D359" s="196"/>
      <c r="E359" s="24"/>
      <c r="F359" s="197"/>
      <c r="G359" s="24"/>
      <c r="H359" s="24"/>
      <c r="I359" s="24"/>
      <c r="K359" s="24"/>
      <c r="L359" s="24"/>
      <c r="M359" s="24"/>
      <c r="N359" s="24"/>
      <c r="O359" s="24"/>
      <c r="P359" s="24"/>
    </row>
    <row r="360" spans="1:16" ht="16.5" thickBot="1" x14ac:dyDescent="0.25">
      <c r="A360" s="190"/>
      <c r="B360" s="24"/>
      <c r="C360" s="191"/>
      <c r="D360" s="196"/>
      <c r="E360" s="24"/>
      <c r="F360" s="197"/>
      <c r="G360" s="24"/>
      <c r="H360" s="24"/>
      <c r="I360" s="24"/>
      <c r="K360" s="24"/>
      <c r="L360" s="24"/>
      <c r="M360" s="24"/>
      <c r="N360" s="24"/>
      <c r="O360" s="24"/>
      <c r="P360" s="24"/>
    </row>
    <row r="361" spans="1:16" ht="16.5" thickBot="1" x14ac:dyDescent="0.25">
      <c r="A361" s="190"/>
      <c r="B361" s="24"/>
      <c r="C361" s="191"/>
      <c r="D361" s="196"/>
      <c r="E361" s="24"/>
      <c r="F361" s="197"/>
      <c r="G361" s="24"/>
      <c r="H361" s="24"/>
      <c r="I361" s="24"/>
      <c r="K361" s="24"/>
      <c r="L361" s="24"/>
      <c r="M361" s="24"/>
      <c r="N361" s="24"/>
      <c r="O361" s="24"/>
      <c r="P361" s="24"/>
    </row>
    <row r="362" spans="1:16" ht="16.5" thickBot="1" x14ac:dyDescent="0.25">
      <c r="A362" s="190"/>
      <c r="B362" s="24"/>
      <c r="C362" s="191"/>
      <c r="D362" s="196"/>
      <c r="E362" s="24"/>
      <c r="F362" s="197"/>
      <c r="G362" s="24"/>
      <c r="H362" s="24"/>
      <c r="I362" s="24"/>
      <c r="K362" s="24"/>
      <c r="L362" s="24"/>
      <c r="M362" s="24"/>
      <c r="N362" s="24"/>
      <c r="O362" s="24"/>
      <c r="P362" s="24"/>
    </row>
    <row r="363" spans="1:16" ht="16.5" thickBot="1" x14ac:dyDescent="0.25">
      <c r="A363" s="190"/>
      <c r="B363" s="24"/>
      <c r="C363" s="191"/>
      <c r="D363" s="196"/>
      <c r="E363" s="24"/>
      <c r="F363" s="197"/>
      <c r="G363" s="24"/>
      <c r="H363" s="24"/>
      <c r="I363" s="24"/>
      <c r="K363" s="24"/>
      <c r="L363" s="24"/>
      <c r="M363" s="24"/>
      <c r="N363" s="24"/>
      <c r="O363" s="24"/>
      <c r="P363" s="24"/>
    </row>
    <row r="364" spans="1:16" ht="16.5" thickBot="1" x14ac:dyDescent="0.25">
      <c r="A364" s="190"/>
      <c r="B364" s="24"/>
      <c r="C364" s="191"/>
      <c r="D364" s="196"/>
      <c r="E364" s="24"/>
      <c r="F364" s="197"/>
      <c r="G364" s="24"/>
      <c r="H364" s="24"/>
      <c r="I364" s="24"/>
      <c r="K364" s="24"/>
      <c r="L364" s="24"/>
      <c r="M364" s="24"/>
      <c r="N364" s="24"/>
      <c r="O364" s="24"/>
      <c r="P364" s="24"/>
    </row>
    <row r="365" spans="1:16" ht="16.5" thickBot="1" x14ac:dyDescent="0.25">
      <c r="A365" s="190"/>
      <c r="B365" s="24"/>
      <c r="C365" s="191"/>
      <c r="D365" s="196"/>
      <c r="E365" s="24"/>
      <c r="F365" s="197"/>
      <c r="G365" s="24"/>
      <c r="H365" s="24"/>
      <c r="I365" s="24"/>
      <c r="K365" s="24"/>
      <c r="L365" s="24"/>
      <c r="M365" s="24"/>
      <c r="N365" s="24"/>
      <c r="O365" s="24"/>
      <c r="P365" s="24"/>
    </row>
    <row r="366" spans="1:16" ht="16.5" thickBot="1" x14ac:dyDescent="0.25">
      <c r="A366" s="190"/>
      <c r="B366" s="24"/>
      <c r="C366" s="191"/>
      <c r="D366" s="196"/>
      <c r="E366" s="24"/>
      <c r="F366" s="197"/>
      <c r="G366" s="24"/>
      <c r="H366" s="24"/>
      <c r="I366" s="24"/>
      <c r="K366" s="24"/>
      <c r="L366" s="24"/>
      <c r="M366" s="24"/>
      <c r="N366" s="24"/>
      <c r="O366" s="24"/>
      <c r="P366" s="24"/>
    </row>
    <row r="367" spans="1:16" ht="16.5" thickBot="1" x14ac:dyDescent="0.25">
      <c r="A367" s="190"/>
      <c r="B367" s="24"/>
      <c r="C367" s="191"/>
      <c r="D367" s="196"/>
      <c r="E367" s="24"/>
      <c r="F367" s="197"/>
      <c r="G367" s="24"/>
      <c r="H367" s="24"/>
      <c r="I367" s="24"/>
      <c r="K367" s="24"/>
      <c r="L367" s="24"/>
      <c r="M367" s="24"/>
      <c r="N367" s="24"/>
      <c r="O367" s="24"/>
      <c r="P367" s="24"/>
    </row>
    <row r="368" spans="1:16" ht="16.5" thickBot="1" x14ac:dyDescent="0.25">
      <c r="A368" s="190"/>
      <c r="B368" s="24"/>
      <c r="C368" s="191"/>
      <c r="D368" s="196"/>
      <c r="E368" s="24"/>
      <c r="F368" s="197"/>
      <c r="G368" s="24"/>
      <c r="H368" s="24"/>
      <c r="I368" s="24"/>
      <c r="K368" s="24"/>
      <c r="L368" s="24"/>
      <c r="M368" s="24"/>
      <c r="N368" s="24"/>
      <c r="O368" s="24"/>
      <c r="P368" s="24"/>
    </row>
    <row r="369" spans="1:16" ht="16.5" thickBot="1" x14ac:dyDescent="0.25">
      <c r="A369" s="190"/>
      <c r="B369" s="24"/>
      <c r="C369" s="191"/>
      <c r="D369" s="196"/>
      <c r="E369" s="24"/>
      <c r="F369" s="197"/>
      <c r="G369" s="24"/>
      <c r="H369" s="24"/>
      <c r="I369" s="24"/>
      <c r="K369" s="24"/>
      <c r="L369" s="24"/>
      <c r="M369" s="24"/>
      <c r="N369" s="24"/>
      <c r="O369" s="24"/>
      <c r="P369" s="24"/>
    </row>
    <row r="370" spans="1:16" ht="16.5" thickBot="1" x14ac:dyDescent="0.25">
      <c r="A370" s="190"/>
      <c r="B370" s="24"/>
      <c r="C370" s="191"/>
      <c r="D370" s="196"/>
      <c r="E370" s="24"/>
      <c r="F370" s="197"/>
      <c r="G370" s="24"/>
      <c r="H370" s="24"/>
      <c r="I370" s="24"/>
      <c r="K370" s="24"/>
      <c r="L370" s="24"/>
      <c r="M370" s="24"/>
      <c r="N370" s="24"/>
      <c r="O370" s="24"/>
      <c r="P370" s="24"/>
    </row>
    <row r="371" spans="1:16" ht="16.5" thickBot="1" x14ac:dyDescent="0.25">
      <c r="A371" s="190"/>
      <c r="B371" s="24"/>
      <c r="C371" s="191"/>
      <c r="D371" s="196"/>
      <c r="E371" s="24"/>
      <c r="F371" s="197"/>
      <c r="G371" s="24"/>
      <c r="H371" s="24"/>
      <c r="I371" s="24"/>
      <c r="K371" s="24"/>
      <c r="L371" s="24"/>
      <c r="M371" s="24"/>
      <c r="N371" s="24"/>
      <c r="O371" s="24"/>
      <c r="P371" s="24"/>
    </row>
    <row r="372" spans="1:16" ht="16.5" thickBot="1" x14ac:dyDescent="0.25">
      <c r="A372" s="190"/>
      <c r="B372" s="24"/>
      <c r="C372" s="191"/>
      <c r="D372" s="196"/>
      <c r="E372" s="24"/>
      <c r="F372" s="197"/>
      <c r="G372" s="24"/>
      <c r="H372" s="24"/>
      <c r="I372" s="24"/>
      <c r="K372" s="24"/>
      <c r="L372" s="24"/>
      <c r="M372" s="24"/>
      <c r="N372" s="24"/>
      <c r="O372" s="24"/>
      <c r="P372" s="24"/>
    </row>
    <row r="373" spans="1:16" ht="16.5" thickBot="1" x14ac:dyDescent="0.25">
      <c r="A373" s="190"/>
      <c r="B373" s="24"/>
      <c r="C373" s="191"/>
      <c r="D373" s="196"/>
      <c r="E373" s="24"/>
      <c r="F373" s="197"/>
      <c r="G373" s="24"/>
      <c r="H373" s="24"/>
      <c r="I373" s="24"/>
      <c r="K373" s="24"/>
      <c r="L373" s="24"/>
      <c r="M373" s="24"/>
      <c r="N373" s="24"/>
      <c r="O373" s="24"/>
      <c r="P373" s="24"/>
    </row>
    <row r="374" spans="1:16" ht="16.5" thickBot="1" x14ac:dyDescent="0.25">
      <c r="A374" s="190"/>
      <c r="B374" s="24"/>
      <c r="C374" s="191"/>
      <c r="D374" s="196"/>
      <c r="E374" s="24"/>
      <c r="F374" s="197"/>
      <c r="G374" s="24"/>
      <c r="H374" s="24"/>
      <c r="I374" s="24"/>
      <c r="K374" s="24"/>
      <c r="L374" s="24"/>
      <c r="M374" s="24"/>
      <c r="N374" s="24"/>
      <c r="O374" s="24"/>
      <c r="P374" s="24"/>
    </row>
    <row r="375" spans="1:16" ht="16.5" thickBot="1" x14ac:dyDescent="0.25">
      <c r="A375" s="190"/>
      <c r="B375" s="24"/>
      <c r="C375" s="191"/>
      <c r="D375" s="196"/>
      <c r="E375" s="24"/>
      <c r="F375" s="197"/>
      <c r="G375" s="24"/>
      <c r="H375" s="24"/>
      <c r="I375" s="24"/>
      <c r="K375" s="24"/>
      <c r="L375" s="24"/>
      <c r="M375" s="24"/>
      <c r="N375" s="24"/>
      <c r="O375" s="24"/>
      <c r="P375" s="24"/>
    </row>
    <row r="376" spans="1:16" ht="16.5" thickBot="1" x14ac:dyDescent="0.25">
      <c r="A376" s="190"/>
      <c r="B376" s="24"/>
      <c r="C376" s="191"/>
      <c r="D376" s="196"/>
      <c r="E376" s="24"/>
      <c r="F376" s="197"/>
      <c r="G376" s="24"/>
      <c r="H376" s="24"/>
      <c r="I376" s="24"/>
      <c r="K376" s="24"/>
      <c r="L376" s="24"/>
      <c r="M376" s="24"/>
      <c r="N376" s="24"/>
      <c r="O376" s="24"/>
      <c r="P376" s="24"/>
    </row>
    <row r="377" spans="1:16" ht="16.5" thickBot="1" x14ac:dyDescent="0.25">
      <c r="A377" s="190"/>
      <c r="B377" s="24"/>
      <c r="C377" s="191"/>
      <c r="D377" s="196"/>
      <c r="E377" s="24"/>
      <c r="F377" s="197"/>
      <c r="G377" s="24"/>
      <c r="H377" s="24"/>
      <c r="I377" s="24"/>
      <c r="K377" s="24"/>
      <c r="L377" s="24"/>
      <c r="M377" s="24"/>
      <c r="N377" s="24"/>
      <c r="O377" s="24"/>
      <c r="P377" s="24"/>
    </row>
    <row r="378" spans="1:16" ht="16.5" thickBot="1" x14ac:dyDescent="0.25">
      <c r="A378" s="190"/>
      <c r="B378" s="24"/>
      <c r="C378" s="191"/>
      <c r="D378" s="196"/>
      <c r="E378" s="24"/>
      <c r="F378" s="197"/>
      <c r="G378" s="24"/>
      <c r="H378" s="24"/>
      <c r="I378" s="24"/>
      <c r="K378" s="24"/>
      <c r="L378" s="24"/>
      <c r="M378" s="24"/>
      <c r="N378" s="24"/>
      <c r="O378" s="24"/>
      <c r="P378" s="24"/>
    </row>
    <row r="379" spans="1:16" ht="16.5" thickBot="1" x14ac:dyDescent="0.25">
      <c r="A379" s="190"/>
      <c r="B379" s="24"/>
      <c r="C379" s="191"/>
      <c r="D379" s="196"/>
      <c r="E379" s="24"/>
      <c r="F379" s="197"/>
      <c r="G379" s="24"/>
      <c r="H379" s="24"/>
      <c r="I379" s="24"/>
      <c r="K379" s="24"/>
      <c r="L379" s="24"/>
      <c r="M379" s="24"/>
      <c r="N379" s="24"/>
      <c r="O379" s="24"/>
      <c r="P379" s="24"/>
    </row>
    <row r="380" spans="1:16" ht="16.5" thickBot="1" x14ac:dyDescent="0.25">
      <c r="A380" s="190"/>
      <c r="B380" s="24"/>
      <c r="C380" s="191"/>
      <c r="D380" s="196"/>
      <c r="E380" s="24"/>
      <c r="F380" s="197"/>
      <c r="G380" s="24"/>
      <c r="H380" s="24"/>
      <c r="I380" s="24"/>
      <c r="K380" s="24"/>
      <c r="L380" s="24"/>
      <c r="M380" s="24"/>
      <c r="N380" s="24"/>
      <c r="O380" s="24"/>
      <c r="P380" s="24"/>
    </row>
    <row r="381" spans="1:16" ht="16.5" thickBot="1" x14ac:dyDescent="0.25">
      <c r="A381" s="190"/>
      <c r="B381" s="24"/>
      <c r="C381" s="191"/>
      <c r="D381" s="196"/>
      <c r="E381" s="24"/>
      <c r="F381" s="197"/>
      <c r="G381" s="24"/>
      <c r="H381" s="24"/>
      <c r="I381" s="24"/>
      <c r="K381" s="24"/>
      <c r="L381" s="24"/>
      <c r="M381" s="24"/>
      <c r="N381" s="24"/>
      <c r="O381" s="24"/>
      <c r="P381" s="24"/>
    </row>
    <row r="382" spans="1:16" ht="16.5" thickBot="1" x14ac:dyDescent="0.25">
      <c r="A382" s="190"/>
      <c r="B382" s="24"/>
      <c r="C382" s="191"/>
      <c r="D382" s="196"/>
      <c r="E382" s="24"/>
      <c r="F382" s="197"/>
      <c r="G382" s="24"/>
      <c r="H382" s="24"/>
      <c r="I382" s="24"/>
      <c r="K382" s="24"/>
      <c r="L382" s="24"/>
      <c r="M382" s="24"/>
      <c r="N382" s="24"/>
      <c r="O382" s="24"/>
      <c r="P382" s="24"/>
    </row>
    <row r="383" spans="1:16" ht="16.5" thickBot="1" x14ac:dyDescent="0.25">
      <c r="A383" s="190"/>
      <c r="B383" s="24"/>
      <c r="C383" s="191"/>
      <c r="D383" s="196"/>
      <c r="E383" s="24"/>
      <c r="F383" s="197"/>
      <c r="G383" s="24"/>
      <c r="H383" s="24"/>
      <c r="I383" s="24"/>
      <c r="K383" s="24"/>
      <c r="L383" s="24"/>
      <c r="M383" s="24"/>
      <c r="N383" s="24"/>
      <c r="O383" s="24"/>
      <c r="P383" s="24"/>
    </row>
    <row r="384" spans="1:16" ht="16.5" thickBot="1" x14ac:dyDescent="0.25">
      <c r="A384" s="190"/>
      <c r="B384" s="24"/>
      <c r="C384" s="191"/>
      <c r="D384" s="196"/>
      <c r="E384" s="24"/>
      <c r="F384" s="197"/>
      <c r="G384" s="24"/>
      <c r="H384" s="24"/>
      <c r="I384" s="24"/>
      <c r="K384" s="24"/>
      <c r="L384" s="24"/>
      <c r="M384" s="24"/>
      <c r="N384" s="24"/>
      <c r="O384" s="24"/>
      <c r="P384" s="24"/>
    </row>
    <row r="385" spans="1:16" ht="16.5" thickBot="1" x14ac:dyDescent="0.25">
      <c r="A385" s="190"/>
      <c r="B385" s="24"/>
      <c r="C385" s="191"/>
      <c r="D385" s="196"/>
      <c r="E385" s="24"/>
      <c r="F385" s="197"/>
      <c r="G385" s="24"/>
      <c r="H385" s="24"/>
      <c r="I385" s="24"/>
      <c r="K385" s="24"/>
      <c r="L385" s="24"/>
      <c r="M385" s="24"/>
      <c r="N385" s="24"/>
      <c r="O385" s="24"/>
      <c r="P385" s="24"/>
    </row>
    <row r="386" spans="1:16" ht="16.5" thickBot="1" x14ac:dyDescent="0.25">
      <c r="A386" s="190"/>
      <c r="B386" s="24"/>
      <c r="C386" s="191"/>
      <c r="D386" s="196"/>
      <c r="E386" s="24"/>
      <c r="F386" s="197"/>
      <c r="G386" s="24"/>
      <c r="H386" s="24"/>
      <c r="I386" s="24"/>
      <c r="K386" s="24"/>
      <c r="L386" s="24"/>
      <c r="M386" s="24"/>
      <c r="N386" s="24"/>
      <c r="O386" s="24"/>
      <c r="P386" s="24"/>
    </row>
    <row r="387" spans="1:16" ht="16.5" thickBot="1" x14ac:dyDescent="0.25">
      <c r="A387" s="190"/>
      <c r="B387" s="24"/>
      <c r="C387" s="191"/>
      <c r="D387" s="196"/>
      <c r="E387" s="24"/>
      <c r="F387" s="197"/>
      <c r="G387" s="24"/>
      <c r="H387" s="24"/>
      <c r="I387" s="24"/>
      <c r="K387" s="24"/>
      <c r="L387" s="24"/>
      <c r="M387" s="24"/>
      <c r="N387" s="24"/>
      <c r="O387" s="24"/>
      <c r="P387" s="24"/>
    </row>
    <row r="388" spans="1:16" ht="16.5" thickBot="1" x14ac:dyDescent="0.25">
      <c r="A388" s="190"/>
      <c r="B388" s="24"/>
      <c r="C388" s="191"/>
      <c r="D388" s="196"/>
      <c r="E388" s="24"/>
      <c r="F388" s="197"/>
      <c r="G388" s="24"/>
      <c r="H388" s="24"/>
      <c r="I388" s="24"/>
      <c r="K388" s="24"/>
      <c r="L388" s="24"/>
      <c r="M388" s="24"/>
      <c r="N388" s="24"/>
      <c r="O388" s="24"/>
      <c r="P388" s="24"/>
    </row>
    <row r="389" spans="1:16" ht="16.5" thickBot="1" x14ac:dyDescent="0.25">
      <c r="A389" s="190"/>
      <c r="B389" s="24"/>
      <c r="C389" s="191"/>
      <c r="D389" s="196"/>
      <c r="E389" s="24"/>
      <c r="F389" s="197"/>
      <c r="G389" s="24"/>
      <c r="H389" s="24"/>
      <c r="I389" s="24"/>
      <c r="K389" s="24"/>
      <c r="L389" s="24"/>
      <c r="M389" s="24"/>
      <c r="N389" s="24"/>
      <c r="O389" s="24"/>
      <c r="P389" s="24"/>
    </row>
    <row r="390" spans="1:16" ht="16.5" thickBot="1" x14ac:dyDescent="0.25">
      <c r="A390" s="190"/>
      <c r="B390" s="24"/>
      <c r="C390" s="191"/>
      <c r="D390" s="196"/>
      <c r="E390" s="24"/>
      <c r="F390" s="197"/>
      <c r="G390" s="24"/>
      <c r="H390" s="24"/>
      <c r="I390" s="24"/>
      <c r="K390" s="24"/>
      <c r="L390" s="24"/>
      <c r="M390" s="24"/>
      <c r="N390" s="24"/>
      <c r="O390" s="24"/>
      <c r="P390" s="24"/>
    </row>
    <row r="391" spans="1:16" ht="16.5" thickBot="1" x14ac:dyDescent="0.25">
      <c r="A391" s="190"/>
      <c r="B391" s="24"/>
      <c r="C391" s="191"/>
      <c r="D391" s="196"/>
      <c r="E391" s="24"/>
      <c r="F391" s="197"/>
      <c r="G391" s="24"/>
      <c r="H391" s="24"/>
      <c r="I391" s="24"/>
      <c r="K391" s="24"/>
      <c r="L391" s="24"/>
      <c r="M391" s="24"/>
      <c r="N391" s="24"/>
      <c r="O391" s="24"/>
      <c r="P391" s="24"/>
    </row>
    <row r="392" spans="1:16" ht="16.5" thickBot="1" x14ac:dyDescent="0.25">
      <c r="A392" s="190"/>
      <c r="B392" s="24"/>
      <c r="C392" s="191"/>
      <c r="D392" s="196"/>
      <c r="E392" s="24"/>
      <c r="F392" s="197"/>
      <c r="G392" s="24"/>
      <c r="H392" s="24"/>
      <c r="I392" s="24"/>
      <c r="K392" s="24"/>
      <c r="L392" s="24"/>
      <c r="M392" s="24"/>
      <c r="N392" s="24"/>
      <c r="O392" s="24"/>
      <c r="P392" s="24"/>
    </row>
    <row r="393" spans="1:16" ht="16.5" thickBot="1" x14ac:dyDescent="0.25">
      <c r="A393" s="190"/>
      <c r="B393" s="24"/>
      <c r="C393" s="191"/>
      <c r="D393" s="196"/>
      <c r="E393" s="24"/>
      <c r="F393" s="197"/>
      <c r="G393" s="24"/>
      <c r="H393" s="24"/>
      <c r="I393" s="24"/>
      <c r="K393" s="24"/>
      <c r="L393" s="24"/>
      <c r="M393" s="24"/>
      <c r="N393" s="24"/>
      <c r="O393" s="24"/>
      <c r="P393" s="24"/>
    </row>
    <row r="394" spans="1:16" ht="16.5" thickBot="1" x14ac:dyDescent="0.25">
      <c r="A394" s="190"/>
      <c r="B394" s="24"/>
      <c r="C394" s="191"/>
      <c r="D394" s="196"/>
      <c r="E394" s="24"/>
      <c r="F394" s="197"/>
      <c r="G394" s="24"/>
      <c r="H394" s="24"/>
      <c r="I394" s="24"/>
      <c r="K394" s="24"/>
      <c r="L394" s="24"/>
      <c r="M394" s="24"/>
      <c r="N394" s="24"/>
      <c r="O394" s="24"/>
      <c r="P394" s="24"/>
    </row>
    <row r="395" spans="1:16" ht="16.5" thickBot="1" x14ac:dyDescent="0.25">
      <c r="A395" s="190"/>
      <c r="B395" s="24"/>
      <c r="C395" s="191"/>
      <c r="D395" s="196"/>
      <c r="E395" s="24"/>
      <c r="F395" s="197"/>
      <c r="G395" s="24"/>
      <c r="H395" s="24"/>
      <c r="I395" s="24"/>
      <c r="K395" s="24"/>
      <c r="L395" s="24"/>
      <c r="M395" s="24"/>
      <c r="N395" s="24"/>
      <c r="O395" s="24"/>
      <c r="P395" s="24"/>
    </row>
    <row r="396" spans="1:16" ht="16.5" thickBot="1" x14ac:dyDescent="0.25">
      <c r="A396" s="190"/>
      <c r="B396" s="24"/>
      <c r="C396" s="191"/>
      <c r="D396" s="196"/>
      <c r="E396" s="24"/>
      <c r="F396" s="197"/>
      <c r="G396" s="24"/>
      <c r="H396" s="24"/>
      <c r="I396" s="24"/>
      <c r="K396" s="24"/>
      <c r="L396" s="24"/>
      <c r="M396" s="24"/>
      <c r="N396" s="24"/>
      <c r="O396" s="24"/>
      <c r="P396" s="24"/>
    </row>
    <row r="397" spans="1:16" ht="16.5" thickBot="1" x14ac:dyDescent="0.25">
      <c r="A397" s="190"/>
      <c r="B397" s="24"/>
      <c r="C397" s="191"/>
      <c r="D397" s="196"/>
      <c r="E397" s="24"/>
      <c r="F397" s="197"/>
      <c r="G397" s="24"/>
      <c r="H397" s="24"/>
      <c r="I397" s="24"/>
      <c r="K397" s="24"/>
      <c r="L397" s="24"/>
      <c r="M397" s="24"/>
      <c r="N397" s="24"/>
      <c r="O397" s="24"/>
      <c r="P397" s="24"/>
    </row>
    <row r="398" spans="1:16" ht="16.5" thickBot="1" x14ac:dyDescent="0.25">
      <c r="A398" s="190"/>
      <c r="B398" s="24"/>
      <c r="C398" s="191"/>
      <c r="D398" s="196"/>
      <c r="E398" s="24"/>
      <c r="F398" s="197"/>
      <c r="G398" s="24"/>
      <c r="H398" s="24"/>
      <c r="I398" s="24"/>
      <c r="K398" s="24"/>
      <c r="L398" s="24"/>
      <c r="M398" s="24"/>
      <c r="N398" s="24"/>
      <c r="O398" s="24"/>
      <c r="P398" s="24"/>
    </row>
    <row r="399" spans="1:16" ht="16.5" thickBot="1" x14ac:dyDescent="0.25">
      <c r="A399" s="190"/>
      <c r="B399" s="24"/>
      <c r="C399" s="191"/>
      <c r="D399" s="196"/>
      <c r="E399" s="24"/>
      <c r="F399" s="197"/>
      <c r="G399" s="24"/>
      <c r="H399" s="24"/>
      <c r="I399" s="24"/>
      <c r="K399" s="24"/>
      <c r="L399" s="24"/>
      <c r="M399" s="24"/>
      <c r="N399" s="24"/>
      <c r="O399" s="24"/>
      <c r="P399" s="24"/>
    </row>
    <row r="400" spans="1:16" ht="16.5" thickBot="1" x14ac:dyDescent="0.25">
      <c r="A400" s="190"/>
      <c r="B400" s="24"/>
      <c r="C400" s="191"/>
      <c r="D400" s="196"/>
      <c r="E400" s="24"/>
      <c r="F400" s="197"/>
      <c r="G400" s="24"/>
      <c r="H400" s="24"/>
      <c r="I400" s="24"/>
      <c r="K400" s="24"/>
      <c r="L400" s="24"/>
      <c r="M400" s="24"/>
      <c r="N400" s="24"/>
      <c r="O400" s="24"/>
      <c r="P400" s="24"/>
    </row>
    <row r="401" spans="1:16" ht="16.5" thickBot="1" x14ac:dyDescent="0.25">
      <c r="A401" s="190"/>
      <c r="B401" s="24"/>
      <c r="C401" s="191"/>
      <c r="D401" s="196"/>
      <c r="E401" s="24"/>
      <c r="F401" s="197"/>
      <c r="G401" s="24"/>
      <c r="H401" s="24"/>
      <c r="I401" s="24"/>
      <c r="K401" s="24"/>
      <c r="L401" s="24"/>
      <c r="M401" s="24"/>
      <c r="N401" s="24"/>
      <c r="O401" s="24"/>
      <c r="P401" s="24"/>
    </row>
    <row r="402" spans="1:16" ht="16.5" thickBot="1" x14ac:dyDescent="0.25">
      <c r="A402" s="190"/>
      <c r="B402" s="24"/>
      <c r="C402" s="191"/>
      <c r="D402" s="196"/>
      <c r="E402" s="24"/>
      <c r="F402" s="197"/>
      <c r="G402" s="24"/>
      <c r="H402" s="24"/>
      <c r="I402" s="24"/>
      <c r="K402" s="24"/>
      <c r="L402" s="24"/>
      <c r="M402" s="24"/>
      <c r="N402" s="24"/>
      <c r="O402" s="24"/>
      <c r="P402" s="24"/>
    </row>
    <row r="403" spans="1:16" ht="16.5" thickBot="1" x14ac:dyDescent="0.25">
      <c r="A403" s="190"/>
      <c r="B403" s="24"/>
      <c r="C403" s="191"/>
      <c r="D403" s="196"/>
      <c r="E403" s="24"/>
      <c r="F403" s="197"/>
      <c r="G403" s="24"/>
      <c r="H403" s="24"/>
      <c r="I403" s="24"/>
      <c r="K403" s="24"/>
      <c r="L403" s="24"/>
      <c r="M403" s="24"/>
      <c r="N403" s="24"/>
      <c r="O403" s="24"/>
      <c r="P403" s="24"/>
    </row>
    <row r="404" spans="1:16" ht="16.5" thickBot="1" x14ac:dyDescent="0.25">
      <c r="A404" s="190"/>
      <c r="B404" s="24"/>
      <c r="C404" s="191"/>
      <c r="D404" s="196"/>
      <c r="E404" s="24"/>
      <c r="F404" s="197"/>
      <c r="G404" s="24"/>
      <c r="H404" s="24"/>
      <c r="I404" s="24"/>
      <c r="K404" s="24"/>
      <c r="L404" s="24"/>
      <c r="M404" s="24"/>
      <c r="N404" s="24"/>
      <c r="O404" s="24"/>
      <c r="P404" s="24"/>
    </row>
    <row r="405" spans="1:16" ht="16.5" thickBot="1" x14ac:dyDescent="0.25">
      <c r="A405" s="190"/>
      <c r="B405" s="24"/>
      <c r="C405" s="191"/>
      <c r="D405" s="196"/>
      <c r="E405" s="24"/>
      <c r="F405" s="197"/>
      <c r="G405" s="24"/>
      <c r="H405" s="24"/>
      <c r="I405" s="24"/>
      <c r="K405" s="24"/>
      <c r="L405" s="24"/>
      <c r="M405" s="24"/>
      <c r="N405" s="24"/>
      <c r="O405" s="24"/>
      <c r="P405" s="24"/>
    </row>
    <row r="406" spans="1:16" ht="16.5" thickBot="1" x14ac:dyDescent="0.25">
      <c r="A406" s="190"/>
      <c r="B406" s="24"/>
      <c r="C406" s="191"/>
      <c r="D406" s="196"/>
      <c r="E406" s="24"/>
      <c r="F406" s="197"/>
      <c r="G406" s="24"/>
      <c r="H406" s="24"/>
      <c r="I406" s="24"/>
      <c r="K406" s="24"/>
      <c r="L406" s="24"/>
      <c r="M406" s="24"/>
      <c r="N406" s="24"/>
      <c r="O406" s="24"/>
      <c r="P406" s="24"/>
    </row>
    <row r="407" spans="1:16" ht="16.5" thickBot="1" x14ac:dyDescent="0.25">
      <c r="A407" s="190"/>
      <c r="B407" s="24"/>
      <c r="C407" s="191"/>
      <c r="D407" s="196"/>
      <c r="E407" s="24"/>
      <c r="F407" s="197"/>
      <c r="G407" s="24"/>
      <c r="H407" s="24"/>
      <c r="I407" s="24"/>
      <c r="K407" s="24"/>
      <c r="L407" s="24"/>
      <c r="M407" s="24"/>
      <c r="N407" s="24"/>
      <c r="O407" s="24"/>
      <c r="P407" s="24"/>
    </row>
    <row r="408" spans="1:16" ht="16.5" thickBot="1" x14ac:dyDescent="0.25">
      <c r="A408" s="190"/>
      <c r="B408" s="24"/>
      <c r="C408" s="191"/>
      <c r="D408" s="196"/>
      <c r="E408" s="24"/>
      <c r="F408" s="197"/>
      <c r="G408" s="24"/>
      <c r="H408" s="24"/>
      <c r="I408" s="24"/>
      <c r="K408" s="24"/>
      <c r="L408" s="24"/>
      <c r="M408" s="24"/>
      <c r="N408" s="24"/>
      <c r="O408" s="24"/>
      <c r="P408" s="24"/>
    </row>
    <row r="409" spans="1:16" ht="16.5" thickBot="1" x14ac:dyDescent="0.25">
      <c r="A409" s="190"/>
      <c r="B409" s="24"/>
      <c r="C409" s="191"/>
      <c r="D409" s="196"/>
      <c r="E409" s="24"/>
      <c r="F409" s="197"/>
      <c r="G409" s="24"/>
      <c r="H409" s="24"/>
      <c r="I409" s="24"/>
      <c r="K409" s="24"/>
      <c r="L409" s="24"/>
      <c r="M409" s="24"/>
      <c r="N409" s="24"/>
      <c r="O409" s="24"/>
      <c r="P409" s="24"/>
    </row>
    <row r="410" spans="1:16" ht="16.5" thickBot="1" x14ac:dyDescent="0.25">
      <c r="A410" s="190"/>
      <c r="B410" s="24"/>
      <c r="C410" s="191"/>
      <c r="D410" s="196"/>
      <c r="E410" s="24"/>
      <c r="F410" s="197"/>
      <c r="G410" s="24"/>
      <c r="H410" s="24"/>
      <c r="I410" s="24"/>
      <c r="K410" s="24"/>
      <c r="L410" s="24"/>
      <c r="M410" s="24"/>
      <c r="N410" s="24"/>
      <c r="O410" s="24"/>
      <c r="P410" s="24"/>
    </row>
    <row r="411" spans="1:16" ht="16.5" thickBot="1" x14ac:dyDescent="0.25">
      <c r="A411" s="190"/>
      <c r="B411" s="24"/>
      <c r="C411" s="191"/>
      <c r="D411" s="196"/>
      <c r="E411" s="24"/>
      <c r="F411" s="197"/>
      <c r="G411" s="24"/>
      <c r="H411" s="24"/>
      <c r="I411" s="24"/>
      <c r="K411" s="24"/>
      <c r="L411" s="24"/>
      <c r="M411" s="24"/>
      <c r="N411" s="24"/>
      <c r="O411" s="24"/>
      <c r="P411" s="24"/>
    </row>
    <row r="412" spans="1:16" ht="16.5" thickBot="1" x14ac:dyDescent="0.25">
      <c r="A412" s="190"/>
      <c r="B412" s="24"/>
      <c r="C412" s="191"/>
      <c r="D412" s="196"/>
      <c r="E412" s="24"/>
      <c r="F412" s="197"/>
      <c r="G412" s="24"/>
      <c r="H412" s="24"/>
      <c r="I412" s="24"/>
      <c r="K412" s="24"/>
      <c r="L412" s="24"/>
      <c r="M412" s="24"/>
      <c r="N412" s="24"/>
      <c r="O412" s="24"/>
      <c r="P412" s="24"/>
    </row>
    <row r="413" spans="1:16" ht="16.5" thickBot="1" x14ac:dyDescent="0.25">
      <c r="A413" s="190"/>
      <c r="B413" s="24"/>
      <c r="C413" s="191"/>
      <c r="D413" s="196"/>
      <c r="E413" s="24"/>
      <c r="F413" s="197"/>
      <c r="G413" s="24"/>
      <c r="H413" s="24"/>
      <c r="I413" s="24"/>
      <c r="K413" s="24"/>
      <c r="L413" s="24"/>
      <c r="M413" s="24"/>
      <c r="N413" s="24"/>
      <c r="O413" s="24"/>
      <c r="P413" s="24"/>
    </row>
    <row r="414" spans="1:16" ht="16.5" thickBot="1" x14ac:dyDescent="0.25">
      <c r="A414" s="190"/>
      <c r="B414" s="24"/>
      <c r="C414" s="191"/>
      <c r="D414" s="196"/>
      <c r="E414" s="24"/>
      <c r="F414" s="197"/>
      <c r="G414" s="24"/>
      <c r="H414" s="24"/>
      <c r="I414" s="24"/>
      <c r="K414" s="24"/>
      <c r="L414" s="24"/>
      <c r="M414" s="24"/>
      <c r="N414" s="24"/>
      <c r="O414" s="24"/>
      <c r="P414" s="24"/>
    </row>
    <row r="415" spans="1:16" ht="16.5" thickBot="1" x14ac:dyDescent="0.25">
      <c r="A415" s="190"/>
      <c r="B415" s="24"/>
      <c r="C415" s="191"/>
      <c r="D415" s="196"/>
      <c r="E415" s="24"/>
      <c r="F415" s="197"/>
      <c r="G415" s="24"/>
      <c r="H415" s="24"/>
      <c r="I415" s="24"/>
      <c r="K415" s="24"/>
      <c r="L415" s="24"/>
      <c r="M415" s="24"/>
      <c r="N415" s="24"/>
      <c r="O415" s="24"/>
      <c r="P415" s="24"/>
    </row>
    <row r="416" spans="1:16" ht="16.5" thickBot="1" x14ac:dyDescent="0.25">
      <c r="A416" s="190"/>
      <c r="B416" s="24"/>
      <c r="C416" s="191"/>
      <c r="D416" s="196"/>
      <c r="E416" s="24"/>
      <c r="F416" s="197"/>
      <c r="G416" s="24"/>
      <c r="H416" s="24"/>
      <c r="I416" s="24"/>
      <c r="K416" s="24"/>
      <c r="L416" s="24"/>
      <c r="M416" s="24"/>
      <c r="N416" s="24"/>
      <c r="O416" s="24"/>
      <c r="P416" s="24"/>
    </row>
    <row r="417" spans="1:16" ht="16.5" thickBot="1" x14ac:dyDescent="0.25">
      <c r="A417" s="190"/>
      <c r="B417" s="24"/>
      <c r="C417" s="191"/>
      <c r="D417" s="196"/>
      <c r="E417" s="24"/>
      <c r="F417" s="197"/>
      <c r="G417" s="24"/>
      <c r="H417" s="24"/>
      <c r="I417" s="24"/>
      <c r="K417" s="24"/>
      <c r="L417" s="24"/>
      <c r="M417" s="24"/>
      <c r="N417" s="24"/>
      <c r="O417" s="24"/>
      <c r="P417" s="24"/>
    </row>
    <row r="418" spans="1:16" ht="16.5" thickBot="1" x14ac:dyDescent="0.25">
      <c r="A418" s="190"/>
      <c r="B418" s="24"/>
      <c r="C418" s="191"/>
      <c r="D418" s="196"/>
      <c r="E418" s="24"/>
      <c r="F418" s="197"/>
      <c r="G418" s="24"/>
      <c r="H418" s="24"/>
      <c r="I418" s="24"/>
      <c r="K418" s="24"/>
      <c r="L418" s="24"/>
      <c r="M418" s="24"/>
      <c r="N418" s="24"/>
      <c r="O418" s="24"/>
      <c r="P418" s="24"/>
    </row>
    <row r="419" spans="1:16" ht="16.5" thickBot="1" x14ac:dyDescent="0.25">
      <c r="A419" s="190"/>
      <c r="B419" s="24"/>
      <c r="C419" s="191"/>
      <c r="D419" s="196"/>
      <c r="E419" s="24"/>
      <c r="F419" s="197"/>
      <c r="G419" s="24"/>
      <c r="H419" s="24"/>
      <c r="I419" s="24"/>
      <c r="K419" s="24"/>
      <c r="L419" s="24"/>
      <c r="M419" s="24"/>
      <c r="N419" s="24"/>
      <c r="O419" s="24"/>
      <c r="P419" s="24"/>
    </row>
    <row r="420" spans="1:16" ht="16.5" thickBot="1" x14ac:dyDescent="0.25">
      <c r="A420" s="190"/>
      <c r="B420" s="24"/>
      <c r="C420" s="191"/>
      <c r="D420" s="196"/>
      <c r="E420" s="24"/>
      <c r="F420" s="197"/>
      <c r="G420" s="24"/>
      <c r="H420" s="24"/>
      <c r="I420" s="24"/>
      <c r="K420" s="24"/>
      <c r="L420" s="24"/>
      <c r="M420" s="24"/>
      <c r="N420" s="24"/>
      <c r="O420" s="24"/>
      <c r="P420" s="24"/>
    </row>
    <row r="421" spans="1:16" ht="16.5" thickBot="1" x14ac:dyDescent="0.25">
      <c r="A421" s="190"/>
      <c r="B421" s="24"/>
      <c r="C421" s="191"/>
      <c r="D421" s="196"/>
      <c r="E421" s="24"/>
      <c r="F421" s="197"/>
      <c r="G421" s="24"/>
      <c r="H421" s="24"/>
      <c r="I421" s="24"/>
      <c r="K421" s="24"/>
      <c r="L421" s="24"/>
      <c r="M421" s="24"/>
      <c r="N421" s="24"/>
      <c r="O421" s="24"/>
      <c r="P421" s="24"/>
    </row>
    <row r="422" spans="1:16" ht="16.5" thickBot="1" x14ac:dyDescent="0.25">
      <c r="A422" s="190"/>
      <c r="B422" s="24"/>
      <c r="C422" s="191"/>
      <c r="D422" s="196"/>
      <c r="E422" s="24"/>
      <c r="F422" s="197"/>
      <c r="G422" s="24"/>
      <c r="H422" s="24"/>
      <c r="I422" s="24"/>
      <c r="K422" s="24"/>
      <c r="L422" s="24"/>
      <c r="M422" s="24"/>
      <c r="N422" s="24"/>
      <c r="O422" s="24"/>
      <c r="P422" s="24"/>
    </row>
    <row r="423" spans="1:16" ht="16.5" thickBot="1" x14ac:dyDescent="0.25">
      <c r="A423" s="190"/>
      <c r="B423" s="24"/>
      <c r="C423" s="191"/>
      <c r="D423" s="196"/>
      <c r="E423" s="24"/>
      <c r="F423" s="197"/>
      <c r="G423" s="24"/>
      <c r="H423" s="24"/>
      <c r="I423" s="24"/>
      <c r="K423" s="24"/>
      <c r="L423" s="24"/>
      <c r="M423" s="24"/>
      <c r="N423" s="24"/>
      <c r="O423" s="24"/>
      <c r="P423" s="24"/>
    </row>
    <row r="424" spans="1:16" ht="16.5" thickBot="1" x14ac:dyDescent="0.25">
      <c r="A424" s="190"/>
      <c r="B424" s="24"/>
      <c r="C424" s="191"/>
      <c r="D424" s="196"/>
      <c r="E424" s="24"/>
      <c r="F424" s="197"/>
      <c r="G424" s="24"/>
      <c r="H424" s="24"/>
      <c r="I424" s="24"/>
      <c r="K424" s="24"/>
      <c r="L424" s="24"/>
      <c r="M424" s="24"/>
      <c r="N424" s="24"/>
      <c r="O424" s="24"/>
      <c r="P424" s="24"/>
    </row>
    <row r="425" spans="1:16" ht="16.5" thickBot="1" x14ac:dyDescent="0.25">
      <c r="A425" s="190"/>
      <c r="B425" s="24"/>
      <c r="C425" s="191"/>
      <c r="D425" s="196"/>
      <c r="E425" s="24"/>
      <c r="F425" s="197"/>
      <c r="G425" s="24"/>
      <c r="H425" s="24"/>
      <c r="I425" s="24"/>
      <c r="K425" s="24"/>
      <c r="L425" s="24"/>
      <c r="M425" s="24"/>
      <c r="N425" s="24"/>
      <c r="O425" s="24"/>
      <c r="P425" s="24"/>
    </row>
    <row r="426" spans="1:16" ht="16.5" thickBot="1" x14ac:dyDescent="0.25">
      <c r="A426" s="190"/>
      <c r="B426" s="24"/>
      <c r="C426" s="191"/>
      <c r="D426" s="196"/>
      <c r="E426" s="24"/>
      <c r="F426" s="197"/>
      <c r="G426" s="24"/>
      <c r="H426" s="24"/>
      <c r="I426" s="24"/>
      <c r="K426" s="24"/>
      <c r="L426" s="24"/>
      <c r="M426" s="24"/>
      <c r="N426" s="24"/>
      <c r="O426" s="24"/>
      <c r="P426" s="24"/>
    </row>
    <row r="427" spans="1:16" ht="16.5" thickBot="1" x14ac:dyDescent="0.25">
      <c r="A427" s="190"/>
      <c r="B427" s="24"/>
      <c r="C427" s="191"/>
      <c r="D427" s="196"/>
      <c r="E427" s="24"/>
      <c r="F427" s="197"/>
      <c r="G427" s="24"/>
      <c r="H427" s="24"/>
      <c r="I427" s="24"/>
      <c r="K427" s="24"/>
      <c r="L427" s="24"/>
      <c r="M427" s="24"/>
      <c r="N427" s="24"/>
      <c r="O427" s="24"/>
      <c r="P427" s="24"/>
    </row>
    <row r="428" spans="1:16" ht="16.5" thickBot="1" x14ac:dyDescent="0.25">
      <c r="A428" s="190"/>
      <c r="B428" s="24"/>
      <c r="C428" s="191"/>
      <c r="D428" s="196"/>
      <c r="E428" s="24"/>
      <c r="F428" s="197"/>
      <c r="G428" s="24"/>
      <c r="H428" s="24"/>
      <c r="I428" s="24"/>
      <c r="K428" s="24"/>
      <c r="L428" s="24"/>
      <c r="M428" s="24"/>
      <c r="N428" s="24"/>
      <c r="O428" s="24"/>
      <c r="P428" s="24"/>
    </row>
    <row r="429" spans="1:16" ht="16.5" thickBot="1" x14ac:dyDescent="0.25">
      <c r="A429" s="190"/>
      <c r="B429" s="24"/>
      <c r="C429" s="191"/>
      <c r="D429" s="196"/>
      <c r="E429" s="24"/>
      <c r="F429" s="197"/>
      <c r="G429" s="24"/>
      <c r="H429" s="24"/>
      <c r="I429" s="24"/>
      <c r="K429" s="24"/>
      <c r="L429" s="24"/>
      <c r="M429" s="24"/>
      <c r="N429" s="24"/>
      <c r="O429" s="24"/>
      <c r="P429" s="24"/>
    </row>
    <row r="430" spans="1:16" ht="16.5" thickBot="1" x14ac:dyDescent="0.25">
      <c r="A430" s="190"/>
      <c r="B430" s="24"/>
      <c r="C430" s="191"/>
      <c r="D430" s="196"/>
      <c r="E430" s="24"/>
      <c r="F430" s="197"/>
      <c r="G430" s="24"/>
      <c r="H430" s="24"/>
      <c r="I430" s="24"/>
      <c r="K430" s="24"/>
      <c r="L430" s="24"/>
      <c r="M430" s="24"/>
      <c r="N430" s="24"/>
      <c r="O430" s="24"/>
      <c r="P430" s="24"/>
    </row>
    <row r="431" spans="1:16" ht="16.5" thickBot="1" x14ac:dyDescent="0.25">
      <c r="A431" s="190"/>
      <c r="B431" s="24"/>
      <c r="C431" s="191"/>
      <c r="D431" s="196"/>
      <c r="E431" s="24"/>
      <c r="F431" s="197"/>
      <c r="G431" s="24"/>
      <c r="H431" s="24"/>
      <c r="I431" s="24"/>
      <c r="K431" s="24"/>
      <c r="L431" s="24"/>
      <c r="M431" s="24"/>
      <c r="N431" s="24"/>
      <c r="O431" s="24"/>
      <c r="P431" s="24"/>
    </row>
    <row r="432" spans="1:16" ht="16.5" thickBot="1" x14ac:dyDescent="0.25">
      <c r="A432" s="190"/>
      <c r="B432" s="24"/>
      <c r="C432" s="191"/>
      <c r="D432" s="196"/>
      <c r="E432" s="24"/>
      <c r="F432" s="197"/>
      <c r="G432" s="24"/>
      <c r="H432" s="24"/>
      <c r="I432" s="24"/>
      <c r="K432" s="24"/>
      <c r="L432" s="24"/>
      <c r="M432" s="24"/>
      <c r="N432" s="24"/>
      <c r="O432" s="24"/>
      <c r="P432" s="24"/>
    </row>
    <row r="433" spans="1:16" ht="16.5" thickBot="1" x14ac:dyDescent="0.25">
      <c r="A433" s="190"/>
      <c r="B433" s="24"/>
      <c r="C433" s="191"/>
      <c r="D433" s="196"/>
      <c r="E433" s="24"/>
      <c r="F433" s="197"/>
      <c r="G433" s="24"/>
      <c r="H433" s="24"/>
      <c r="I433" s="24"/>
      <c r="K433" s="24"/>
      <c r="L433" s="24"/>
      <c r="M433" s="24"/>
      <c r="N433" s="24"/>
      <c r="O433" s="24"/>
      <c r="P433" s="24"/>
    </row>
    <row r="434" spans="1:16" ht="16.5" thickBot="1" x14ac:dyDescent="0.25">
      <c r="A434" s="190"/>
      <c r="B434" s="24"/>
      <c r="C434" s="191"/>
      <c r="D434" s="196"/>
      <c r="E434" s="24"/>
      <c r="F434" s="197"/>
      <c r="G434" s="24"/>
      <c r="H434" s="24"/>
      <c r="I434" s="24"/>
      <c r="K434" s="24"/>
      <c r="L434" s="24"/>
      <c r="M434" s="24"/>
      <c r="N434" s="24"/>
      <c r="O434" s="24"/>
      <c r="P434" s="24"/>
    </row>
    <row r="435" spans="1:16" ht="16.5" thickBot="1" x14ac:dyDescent="0.25">
      <c r="A435" s="190"/>
      <c r="B435" s="24"/>
      <c r="C435" s="191"/>
      <c r="D435" s="196"/>
      <c r="E435" s="24"/>
      <c r="F435" s="197"/>
      <c r="G435" s="24"/>
      <c r="H435" s="24"/>
      <c r="I435" s="24"/>
      <c r="K435" s="24"/>
      <c r="L435" s="24"/>
      <c r="M435" s="24"/>
      <c r="N435" s="24"/>
      <c r="O435" s="24"/>
      <c r="P435" s="24"/>
    </row>
    <row r="436" spans="1:16" ht="16.5" thickBot="1" x14ac:dyDescent="0.25">
      <c r="A436" s="190"/>
      <c r="B436" s="24"/>
      <c r="C436" s="191"/>
      <c r="D436" s="196"/>
      <c r="E436" s="24"/>
      <c r="F436" s="197"/>
      <c r="G436" s="24"/>
      <c r="H436" s="24"/>
      <c r="I436" s="24"/>
      <c r="K436" s="24"/>
      <c r="L436" s="24"/>
      <c r="M436" s="24"/>
      <c r="N436" s="24"/>
      <c r="O436" s="24"/>
      <c r="P436" s="24"/>
    </row>
    <row r="437" spans="1:16" ht="16.5" thickBot="1" x14ac:dyDescent="0.25">
      <c r="A437" s="190"/>
      <c r="B437" s="24"/>
      <c r="C437" s="191"/>
      <c r="D437" s="196"/>
      <c r="E437" s="24"/>
      <c r="F437" s="197"/>
      <c r="G437" s="24"/>
      <c r="H437" s="24"/>
      <c r="I437" s="24"/>
      <c r="K437" s="24"/>
      <c r="L437" s="24"/>
      <c r="M437" s="24"/>
      <c r="N437" s="24"/>
      <c r="O437" s="24"/>
      <c r="P437" s="24"/>
    </row>
    <row r="438" spans="1:16" ht="16.5" thickBot="1" x14ac:dyDescent="0.25">
      <c r="A438" s="190"/>
      <c r="B438" s="24"/>
      <c r="C438" s="191"/>
      <c r="D438" s="196"/>
      <c r="E438" s="24"/>
      <c r="F438" s="197"/>
      <c r="G438" s="24"/>
      <c r="H438" s="24"/>
      <c r="I438" s="24"/>
      <c r="K438" s="24"/>
      <c r="L438" s="24"/>
      <c r="M438" s="24"/>
      <c r="N438" s="24"/>
      <c r="O438" s="24"/>
      <c r="P438" s="24"/>
    </row>
    <row r="439" spans="1:16" ht="16.5" thickBot="1" x14ac:dyDescent="0.25">
      <c r="A439" s="190"/>
      <c r="B439" s="24"/>
      <c r="C439" s="191"/>
      <c r="D439" s="196"/>
      <c r="E439" s="24"/>
      <c r="F439" s="197"/>
      <c r="G439" s="24"/>
      <c r="H439" s="24"/>
      <c r="I439" s="24"/>
      <c r="K439" s="24"/>
      <c r="L439" s="24"/>
      <c r="M439" s="24"/>
      <c r="N439" s="24"/>
      <c r="O439" s="24"/>
      <c r="P439" s="24"/>
    </row>
    <row r="440" spans="1:16" ht="16.5" thickBot="1" x14ac:dyDescent="0.25">
      <c r="A440" s="190"/>
      <c r="B440" s="24"/>
      <c r="C440" s="191"/>
      <c r="D440" s="196"/>
      <c r="E440" s="24"/>
      <c r="F440" s="197"/>
      <c r="G440" s="24"/>
      <c r="H440" s="24"/>
      <c r="I440" s="24"/>
      <c r="K440" s="24"/>
      <c r="L440" s="24"/>
      <c r="M440" s="24"/>
      <c r="N440" s="24"/>
      <c r="O440" s="24"/>
      <c r="P440" s="24"/>
    </row>
    <row r="441" spans="1:16" ht="16.5" thickBot="1" x14ac:dyDescent="0.25">
      <c r="A441" s="190"/>
      <c r="B441" s="24"/>
      <c r="C441" s="191"/>
      <c r="D441" s="196"/>
      <c r="E441" s="24"/>
      <c r="F441" s="197"/>
      <c r="G441" s="24"/>
      <c r="H441" s="24"/>
      <c r="I441" s="24"/>
      <c r="K441" s="24"/>
      <c r="L441" s="24"/>
      <c r="M441" s="24"/>
      <c r="N441" s="24"/>
      <c r="O441" s="24"/>
      <c r="P441" s="24"/>
    </row>
    <row r="442" spans="1:16" ht="16.5" thickBot="1" x14ac:dyDescent="0.25">
      <c r="A442" s="190"/>
      <c r="B442" s="24"/>
      <c r="C442" s="191"/>
      <c r="D442" s="196"/>
      <c r="E442" s="24"/>
      <c r="F442" s="197"/>
      <c r="G442" s="24"/>
      <c r="H442" s="24"/>
      <c r="I442" s="24"/>
      <c r="K442" s="24"/>
      <c r="L442" s="24"/>
      <c r="M442" s="24"/>
      <c r="N442" s="24"/>
      <c r="O442" s="24"/>
      <c r="P442" s="24"/>
    </row>
    <row r="443" spans="1:16" ht="16.5" thickBot="1" x14ac:dyDescent="0.25">
      <c r="A443" s="190"/>
      <c r="B443" s="24"/>
      <c r="C443" s="191"/>
      <c r="D443" s="196"/>
      <c r="E443" s="24"/>
      <c r="F443" s="197"/>
      <c r="G443" s="24"/>
      <c r="H443" s="24"/>
      <c r="I443" s="24"/>
      <c r="K443" s="24"/>
      <c r="L443" s="24"/>
      <c r="M443" s="24"/>
      <c r="N443" s="24"/>
      <c r="O443" s="24"/>
      <c r="P443" s="24"/>
    </row>
    <row r="444" spans="1:16" ht="16.5" thickBot="1" x14ac:dyDescent="0.25">
      <c r="A444" s="190"/>
      <c r="B444" s="24"/>
      <c r="C444" s="191"/>
      <c r="D444" s="196"/>
      <c r="E444" s="24"/>
      <c r="F444" s="197"/>
      <c r="G444" s="24"/>
      <c r="H444" s="24"/>
      <c r="I444" s="24"/>
      <c r="K444" s="24"/>
      <c r="L444" s="24"/>
      <c r="M444" s="24"/>
      <c r="N444" s="24"/>
      <c r="O444" s="24"/>
      <c r="P444" s="24"/>
    </row>
    <row r="445" spans="1:16" ht="16.5" thickBot="1" x14ac:dyDescent="0.25">
      <c r="A445" s="190"/>
      <c r="B445" s="24"/>
      <c r="C445" s="191"/>
      <c r="D445" s="196"/>
      <c r="E445" s="24"/>
      <c r="F445" s="197"/>
      <c r="G445" s="24"/>
      <c r="H445" s="24"/>
      <c r="I445" s="24"/>
      <c r="K445" s="24"/>
      <c r="L445" s="24"/>
      <c r="M445" s="24"/>
      <c r="N445" s="24"/>
      <c r="O445" s="24"/>
      <c r="P445" s="24"/>
    </row>
    <row r="446" spans="1:16" ht="16.5" thickBot="1" x14ac:dyDescent="0.25">
      <c r="A446" s="190"/>
      <c r="B446" s="24"/>
      <c r="C446" s="191"/>
      <c r="D446" s="196"/>
      <c r="E446" s="24"/>
      <c r="F446" s="197"/>
      <c r="G446" s="24"/>
      <c r="H446" s="24"/>
      <c r="I446" s="24"/>
      <c r="K446" s="24"/>
      <c r="L446" s="24"/>
      <c r="M446" s="24"/>
      <c r="N446" s="24"/>
      <c r="O446" s="24"/>
      <c r="P446" s="24"/>
    </row>
    <row r="447" spans="1:16" ht="16.5" thickBot="1" x14ac:dyDescent="0.25">
      <c r="A447" s="190"/>
      <c r="B447" s="24"/>
      <c r="C447" s="191"/>
      <c r="D447" s="196"/>
      <c r="E447" s="24"/>
      <c r="F447" s="197"/>
      <c r="G447" s="24"/>
      <c r="H447" s="24"/>
      <c r="I447" s="24"/>
      <c r="K447" s="24"/>
      <c r="L447" s="24"/>
      <c r="M447" s="24"/>
      <c r="N447" s="24"/>
      <c r="O447" s="24"/>
      <c r="P447" s="24"/>
    </row>
    <row r="448" spans="1:16" ht="16.5" thickBot="1" x14ac:dyDescent="0.25">
      <c r="A448" s="190"/>
      <c r="B448" s="24"/>
      <c r="C448" s="191"/>
      <c r="D448" s="196"/>
      <c r="E448" s="24"/>
      <c r="F448" s="197"/>
      <c r="G448" s="24"/>
      <c r="H448" s="24"/>
      <c r="I448" s="24"/>
      <c r="K448" s="24"/>
      <c r="L448" s="24"/>
      <c r="M448" s="24"/>
      <c r="N448" s="24"/>
      <c r="O448" s="24"/>
      <c r="P448" s="24"/>
    </row>
    <row r="449" spans="1:16" ht="16.5" thickBot="1" x14ac:dyDescent="0.25">
      <c r="A449" s="190"/>
      <c r="B449" s="24"/>
      <c r="C449" s="191"/>
      <c r="D449" s="196"/>
      <c r="E449" s="24"/>
      <c r="F449" s="197"/>
      <c r="G449" s="24"/>
      <c r="H449" s="24"/>
      <c r="I449" s="24"/>
      <c r="K449" s="24"/>
      <c r="L449" s="24"/>
      <c r="M449" s="24"/>
      <c r="N449" s="24"/>
      <c r="O449" s="24"/>
      <c r="P449" s="24"/>
    </row>
    <row r="450" spans="1:16" ht="16.5" thickBot="1" x14ac:dyDescent="0.25">
      <c r="A450" s="190"/>
      <c r="B450" s="24"/>
      <c r="C450" s="191"/>
      <c r="D450" s="196"/>
      <c r="E450" s="24"/>
      <c r="F450" s="197"/>
      <c r="G450" s="24"/>
      <c r="H450" s="24"/>
      <c r="I450" s="24"/>
      <c r="K450" s="24"/>
      <c r="L450" s="24"/>
      <c r="M450" s="24"/>
      <c r="N450" s="24"/>
      <c r="O450" s="24"/>
      <c r="P450" s="24"/>
    </row>
    <row r="451" spans="1:16" ht="16.5" thickBot="1" x14ac:dyDescent="0.25">
      <c r="A451" s="190"/>
      <c r="B451" s="24"/>
      <c r="C451" s="191"/>
      <c r="D451" s="196"/>
      <c r="E451" s="24"/>
      <c r="F451" s="197"/>
      <c r="G451" s="24"/>
      <c r="H451" s="24"/>
      <c r="I451" s="24"/>
      <c r="K451" s="24"/>
      <c r="L451" s="24"/>
      <c r="M451" s="24"/>
      <c r="N451" s="24"/>
      <c r="O451" s="24"/>
      <c r="P451" s="24"/>
    </row>
    <row r="452" spans="1:16" ht="16.5" thickBot="1" x14ac:dyDescent="0.25">
      <c r="A452" s="190"/>
      <c r="B452" s="24"/>
      <c r="C452" s="191"/>
      <c r="D452" s="196"/>
      <c r="E452" s="24"/>
      <c r="F452" s="197"/>
      <c r="G452" s="24"/>
      <c r="H452" s="24"/>
      <c r="I452" s="24"/>
      <c r="K452" s="24"/>
      <c r="L452" s="24"/>
      <c r="M452" s="24"/>
      <c r="N452" s="24"/>
      <c r="O452" s="24"/>
      <c r="P452" s="24"/>
    </row>
    <row r="453" spans="1:16" ht="16.5" thickBot="1" x14ac:dyDescent="0.25">
      <c r="A453" s="190"/>
      <c r="B453" s="24"/>
      <c r="C453" s="191"/>
      <c r="D453" s="196"/>
      <c r="E453" s="24"/>
      <c r="F453" s="197"/>
      <c r="G453" s="24"/>
      <c r="H453" s="24"/>
      <c r="I453" s="24"/>
      <c r="K453" s="24"/>
      <c r="L453" s="24"/>
      <c r="M453" s="24"/>
      <c r="N453" s="24"/>
      <c r="O453" s="24"/>
      <c r="P453" s="24"/>
    </row>
    <row r="454" spans="1:16" ht="16.5" thickBot="1" x14ac:dyDescent="0.25">
      <c r="A454" s="190"/>
      <c r="B454" s="24"/>
      <c r="C454" s="191"/>
      <c r="D454" s="196"/>
      <c r="E454" s="24"/>
      <c r="F454" s="197"/>
      <c r="G454" s="24"/>
      <c r="H454" s="24"/>
      <c r="I454" s="24"/>
      <c r="K454" s="24"/>
      <c r="L454" s="24"/>
      <c r="M454" s="24"/>
      <c r="N454" s="24"/>
      <c r="O454" s="24"/>
      <c r="P454" s="24"/>
    </row>
    <row r="455" spans="1:16" ht="16.5" thickBot="1" x14ac:dyDescent="0.25">
      <c r="A455" s="190"/>
      <c r="B455" s="24"/>
      <c r="C455" s="191"/>
      <c r="D455" s="196"/>
      <c r="E455" s="24"/>
      <c r="F455" s="197"/>
      <c r="G455" s="24"/>
      <c r="H455" s="24"/>
      <c r="I455" s="24"/>
      <c r="K455" s="24"/>
      <c r="L455" s="24"/>
      <c r="M455" s="24"/>
      <c r="N455" s="24"/>
      <c r="O455" s="24"/>
      <c r="P455" s="24"/>
    </row>
    <row r="456" spans="1:16" ht="16.5" thickBot="1" x14ac:dyDescent="0.25">
      <c r="A456" s="190"/>
      <c r="B456" s="24"/>
      <c r="C456" s="191"/>
      <c r="D456" s="196"/>
      <c r="E456" s="24"/>
      <c r="F456" s="197"/>
      <c r="G456" s="24"/>
      <c r="H456" s="24"/>
      <c r="I456" s="24"/>
      <c r="K456" s="24"/>
      <c r="L456" s="24"/>
      <c r="M456" s="24"/>
      <c r="N456" s="24"/>
      <c r="O456" s="24"/>
      <c r="P456" s="24"/>
    </row>
    <row r="457" spans="1:16" ht="16.5" thickBot="1" x14ac:dyDescent="0.25">
      <c r="A457" s="190"/>
      <c r="B457" s="24"/>
      <c r="C457" s="191"/>
      <c r="D457" s="196"/>
      <c r="E457" s="24"/>
      <c r="F457" s="197"/>
      <c r="G457" s="24"/>
      <c r="H457" s="24"/>
      <c r="I457" s="24"/>
      <c r="K457" s="24"/>
      <c r="L457" s="24"/>
      <c r="M457" s="24"/>
      <c r="N457" s="24"/>
      <c r="O457" s="24"/>
      <c r="P457" s="24"/>
    </row>
    <row r="458" spans="1:16" ht="16.5" thickBot="1" x14ac:dyDescent="0.25">
      <c r="A458" s="190"/>
      <c r="B458" s="24"/>
      <c r="C458" s="191"/>
      <c r="D458" s="196"/>
      <c r="E458" s="24"/>
      <c r="F458" s="197"/>
      <c r="G458" s="24"/>
      <c r="H458" s="24"/>
      <c r="I458" s="24"/>
      <c r="K458" s="24"/>
      <c r="L458" s="24"/>
      <c r="M458" s="24"/>
      <c r="N458" s="24"/>
      <c r="O458" s="24"/>
      <c r="P458" s="24"/>
    </row>
    <row r="459" spans="1:16" ht="16.5" thickBot="1" x14ac:dyDescent="0.25">
      <c r="A459" s="190"/>
      <c r="B459" s="24"/>
      <c r="C459" s="191"/>
      <c r="D459" s="196"/>
      <c r="E459" s="24"/>
      <c r="F459" s="197"/>
      <c r="G459" s="24"/>
      <c r="H459" s="24"/>
      <c r="I459" s="24"/>
      <c r="K459" s="24"/>
      <c r="L459" s="24"/>
      <c r="M459" s="24"/>
      <c r="N459" s="24"/>
      <c r="O459" s="24"/>
      <c r="P459" s="24"/>
    </row>
    <row r="460" spans="1:16" ht="16.5" thickBot="1" x14ac:dyDescent="0.25">
      <c r="A460" s="190"/>
      <c r="B460" s="24"/>
      <c r="C460" s="191"/>
      <c r="D460" s="196"/>
      <c r="E460" s="24"/>
      <c r="F460" s="197"/>
      <c r="G460" s="24"/>
      <c r="H460" s="24"/>
      <c r="I460" s="24"/>
      <c r="K460" s="24"/>
      <c r="L460" s="24"/>
      <c r="M460" s="24"/>
      <c r="N460" s="24"/>
      <c r="O460" s="24"/>
      <c r="P460" s="24"/>
    </row>
    <row r="461" spans="1:16" ht="16.5" thickBot="1" x14ac:dyDescent="0.25">
      <c r="A461" s="190"/>
      <c r="B461" s="24"/>
      <c r="C461" s="191"/>
      <c r="D461" s="196"/>
      <c r="E461" s="24"/>
      <c r="F461" s="197"/>
      <c r="G461" s="24"/>
      <c r="H461" s="24"/>
      <c r="I461" s="24"/>
      <c r="K461" s="24"/>
      <c r="L461" s="24"/>
      <c r="M461" s="24"/>
      <c r="N461" s="24"/>
      <c r="O461" s="24"/>
      <c r="P461" s="24"/>
    </row>
    <row r="462" spans="1:16" ht="16.5" thickBot="1" x14ac:dyDescent="0.25">
      <c r="A462" s="190"/>
      <c r="B462" s="24"/>
      <c r="C462" s="191"/>
      <c r="D462" s="196"/>
      <c r="E462" s="24"/>
      <c r="F462" s="197"/>
      <c r="G462" s="24"/>
      <c r="H462" s="24"/>
      <c r="I462" s="24"/>
      <c r="K462" s="24"/>
      <c r="L462" s="24"/>
      <c r="M462" s="24"/>
      <c r="N462" s="24"/>
      <c r="O462" s="24"/>
      <c r="P462" s="24"/>
    </row>
    <row r="463" spans="1:16" ht="16.5" thickBot="1" x14ac:dyDescent="0.25">
      <c r="A463" s="190"/>
      <c r="B463" s="24"/>
      <c r="C463" s="191"/>
      <c r="D463" s="196"/>
      <c r="E463" s="24"/>
      <c r="F463" s="197"/>
      <c r="G463" s="24"/>
      <c r="H463" s="24"/>
      <c r="I463" s="24"/>
      <c r="K463" s="24"/>
      <c r="L463" s="24"/>
      <c r="M463" s="24"/>
      <c r="N463" s="24"/>
      <c r="O463" s="24"/>
      <c r="P463" s="24"/>
    </row>
    <row r="464" spans="1:16" ht="16.5" thickBot="1" x14ac:dyDescent="0.25">
      <c r="A464" s="190"/>
      <c r="B464" s="24"/>
      <c r="C464" s="191"/>
      <c r="D464" s="196"/>
      <c r="E464" s="24"/>
      <c r="F464" s="197"/>
      <c r="G464" s="24"/>
      <c r="H464" s="24"/>
      <c r="I464" s="24"/>
      <c r="K464" s="24"/>
      <c r="L464" s="24"/>
      <c r="M464" s="24"/>
      <c r="N464" s="24"/>
      <c r="O464" s="24"/>
      <c r="P464" s="24"/>
    </row>
    <row r="465" spans="1:16" ht="16.5" thickBot="1" x14ac:dyDescent="0.25">
      <c r="A465" s="190"/>
      <c r="B465" s="24"/>
      <c r="C465" s="191"/>
      <c r="D465" s="196"/>
      <c r="E465" s="24"/>
      <c r="F465" s="197"/>
      <c r="G465" s="24"/>
      <c r="H465" s="24"/>
      <c r="I465" s="24"/>
      <c r="K465" s="24"/>
      <c r="L465" s="24"/>
      <c r="M465" s="24"/>
      <c r="N465" s="24"/>
      <c r="O465" s="24"/>
      <c r="P465" s="24"/>
    </row>
    <row r="466" spans="1:16" ht="16.5" thickBot="1" x14ac:dyDescent="0.25">
      <c r="A466" s="190"/>
      <c r="B466" s="24"/>
      <c r="C466" s="191"/>
      <c r="D466" s="196"/>
      <c r="E466" s="24"/>
      <c r="F466" s="197"/>
      <c r="G466" s="24"/>
      <c r="H466" s="24"/>
      <c r="I466" s="24"/>
      <c r="K466" s="24"/>
      <c r="L466" s="24"/>
      <c r="M466" s="24"/>
      <c r="N466" s="24"/>
      <c r="O466" s="24"/>
      <c r="P466" s="24"/>
    </row>
    <row r="467" spans="1:16" ht="16.5" thickBot="1" x14ac:dyDescent="0.25">
      <c r="A467" s="190"/>
      <c r="B467" s="24"/>
      <c r="C467" s="191"/>
      <c r="D467" s="196"/>
      <c r="E467" s="24"/>
      <c r="F467" s="197"/>
      <c r="G467" s="24"/>
      <c r="H467" s="24"/>
      <c r="I467" s="24"/>
      <c r="K467" s="24"/>
      <c r="L467" s="24"/>
      <c r="M467" s="24"/>
      <c r="N467" s="24"/>
      <c r="O467" s="24"/>
      <c r="P467" s="24"/>
    </row>
    <row r="468" spans="1:16" ht="16.5" thickBot="1" x14ac:dyDescent="0.25">
      <c r="A468" s="190"/>
      <c r="B468" s="24"/>
      <c r="C468" s="191"/>
      <c r="D468" s="196"/>
      <c r="E468" s="24"/>
      <c r="F468" s="197"/>
      <c r="G468" s="24"/>
      <c r="H468" s="24"/>
      <c r="I468" s="24"/>
      <c r="K468" s="24"/>
      <c r="L468" s="24"/>
      <c r="M468" s="24"/>
      <c r="N468" s="24"/>
      <c r="O468" s="24"/>
      <c r="P468" s="24"/>
    </row>
    <row r="469" spans="1:16" ht="16.5" thickBot="1" x14ac:dyDescent="0.25">
      <c r="A469" s="190"/>
      <c r="B469" s="24"/>
      <c r="C469" s="191"/>
      <c r="D469" s="196"/>
      <c r="E469" s="24"/>
      <c r="F469" s="197"/>
      <c r="G469" s="24"/>
      <c r="H469" s="24"/>
      <c r="I469" s="24"/>
      <c r="K469" s="24"/>
      <c r="L469" s="24"/>
      <c r="M469" s="24"/>
      <c r="N469" s="24"/>
      <c r="O469" s="24"/>
      <c r="P469" s="24"/>
    </row>
    <row r="470" spans="1:16" ht="16.5" thickBot="1" x14ac:dyDescent="0.25">
      <c r="A470" s="190"/>
      <c r="B470" s="24"/>
      <c r="C470" s="191"/>
      <c r="D470" s="196"/>
      <c r="E470" s="24"/>
      <c r="F470" s="197"/>
      <c r="G470" s="24"/>
      <c r="H470" s="24"/>
      <c r="I470" s="24"/>
      <c r="K470" s="24"/>
      <c r="L470" s="24"/>
      <c r="M470" s="24"/>
      <c r="N470" s="24"/>
      <c r="O470" s="24"/>
      <c r="P470" s="24"/>
    </row>
    <row r="471" spans="1:16" ht="16.5" thickBot="1" x14ac:dyDescent="0.25">
      <c r="A471" s="190"/>
      <c r="B471" s="24"/>
      <c r="C471" s="191"/>
      <c r="D471" s="196"/>
      <c r="E471" s="24"/>
      <c r="F471" s="197"/>
      <c r="G471" s="24"/>
      <c r="H471" s="24"/>
      <c r="I471" s="24"/>
      <c r="K471" s="24"/>
      <c r="L471" s="24"/>
      <c r="M471" s="24"/>
      <c r="N471" s="24"/>
      <c r="O471" s="24"/>
      <c r="P471" s="24"/>
    </row>
    <row r="472" spans="1:16" ht="16.5" thickBot="1" x14ac:dyDescent="0.25">
      <c r="A472" s="190"/>
      <c r="B472" s="24"/>
      <c r="C472" s="191"/>
      <c r="D472" s="196"/>
      <c r="E472" s="24"/>
      <c r="F472" s="197"/>
      <c r="G472" s="24"/>
      <c r="H472" s="24"/>
      <c r="I472" s="24"/>
      <c r="K472" s="24"/>
      <c r="L472" s="24"/>
      <c r="M472" s="24"/>
      <c r="N472" s="24"/>
      <c r="O472" s="24"/>
      <c r="P472" s="24"/>
    </row>
    <row r="473" spans="1:16" ht="16.5" thickBot="1" x14ac:dyDescent="0.25">
      <c r="A473" s="190"/>
      <c r="B473" s="24"/>
      <c r="C473" s="191"/>
      <c r="D473" s="196"/>
      <c r="E473" s="24"/>
      <c r="F473" s="197"/>
      <c r="G473" s="24"/>
      <c r="H473" s="24"/>
      <c r="I473" s="24"/>
      <c r="K473" s="24"/>
      <c r="L473" s="24"/>
      <c r="M473" s="24"/>
      <c r="N473" s="24"/>
      <c r="O473" s="24"/>
      <c r="P473" s="24"/>
    </row>
    <row r="474" spans="1:16" ht="16.5" thickBot="1" x14ac:dyDescent="0.25">
      <c r="A474" s="190"/>
      <c r="B474" s="24"/>
      <c r="C474" s="191"/>
      <c r="D474" s="196"/>
      <c r="E474" s="24"/>
      <c r="F474" s="197"/>
      <c r="G474" s="24"/>
      <c r="H474" s="24"/>
      <c r="I474" s="24"/>
      <c r="K474" s="24"/>
      <c r="L474" s="24"/>
      <c r="M474" s="24"/>
      <c r="N474" s="24"/>
      <c r="O474" s="24"/>
      <c r="P474" s="24"/>
    </row>
    <row r="475" spans="1:16" ht="16.5" thickBot="1" x14ac:dyDescent="0.25">
      <c r="A475" s="190"/>
      <c r="B475" s="24"/>
      <c r="C475" s="191"/>
      <c r="D475" s="196"/>
      <c r="E475" s="24"/>
      <c r="F475" s="197"/>
      <c r="G475" s="24"/>
      <c r="H475" s="24"/>
      <c r="I475" s="24"/>
      <c r="K475" s="24"/>
      <c r="L475" s="24"/>
      <c r="M475" s="24"/>
      <c r="N475" s="24"/>
      <c r="O475" s="24"/>
      <c r="P475" s="24"/>
    </row>
    <row r="476" spans="1:16" ht="16.5" thickBot="1" x14ac:dyDescent="0.25">
      <c r="A476" s="190"/>
      <c r="B476" s="24"/>
      <c r="C476" s="191"/>
      <c r="D476" s="196"/>
      <c r="E476" s="24"/>
      <c r="F476" s="197"/>
      <c r="G476" s="24"/>
      <c r="H476" s="24"/>
      <c r="I476" s="24"/>
      <c r="K476" s="24"/>
      <c r="L476" s="24"/>
      <c r="M476" s="24"/>
      <c r="N476" s="24"/>
      <c r="O476" s="24"/>
      <c r="P476" s="24"/>
    </row>
    <row r="477" spans="1:16" ht="16.5" thickBot="1" x14ac:dyDescent="0.25">
      <c r="A477" s="190"/>
      <c r="B477" s="24"/>
      <c r="C477" s="191"/>
      <c r="D477" s="196"/>
      <c r="E477" s="24"/>
      <c r="F477" s="197"/>
      <c r="G477" s="24"/>
      <c r="H477" s="24"/>
      <c r="I477" s="24"/>
      <c r="K477" s="24"/>
      <c r="L477" s="24"/>
      <c r="M477" s="24"/>
      <c r="N477" s="24"/>
      <c r="O477" s="24"/>
      <c r="P477" s="24"/>
    </row>
    <row r="478" spans="1:16" ht="16.5" thickBot="1" x14ac:dyDescent="0.25">
      <c r="A478" s="190"/>
      <c r="B478" s="24"/>
      <c r="C478" s="191"/>
      <c r="D478" s="196"/>
      <c r="E478" s="24"/>
      <c r="F478" s="197"/>
      <c r="G478" s="24"/>
      <c r="H478" s="24"/>
      <c r="I478" s="24"/>
      <c r="K478" s="24"/>
      <c r="L478" s="24"/>
      <c r="M478" s="24"/>
      <c r="N478" s="24"/>
      <c r="O478" s="24"/>
      <c r="P478" s="24"/>
    </row>
    <row r="479" spans="1:16" ht="16.5" thickBot="1" x14ac:dyDescent="0.25">
      <c r="A479" s="190"/>
      <c r="B479" s="24"/>
      <c r="C479" s="191"/>
      <c r="D479" s="196"/>
      <c r="E479" s="24"/>
      <c r="F479" s="197"/>
      <c r="G479" s="24"/>
      <c r="H479" s="24"/>
      <c r="I479" s="24"/>
      <c r="K479" s="24"/>
      <c r="L479" s="24"/>
      <c r="M479" s="24"/>
      <c r="N479" s="24"/>
      <c r="O479" s="24"/>
      <c r="P479" s="24"/>
    </row>
    <row r="480" spans="1:16" ht="16.5" thickBot="1" x14ac:dyDescent="0.25">
      <c r="A480" s="190"/>
      <c r="B480" s="24"/>
      <c r="C480" s="191"/>
      <c r="D480" s="196"/>
      <c r="E480" s="24"/>
      <c r="F480" s="197"/>
      <c r="G480" s="24"/>
      <c r="H480" s="24"/>
      <c r="I480" s="24"/>
      <c r="K480" s="24"/>
      <c r="L480" s="24"/>
      <c r="M480" s="24"/>
      <c r="N480" s="24"/>
      <c r="O480" s="24"/>
      <c r="P480" s="24"/>
    </row>
    <row r="481" spans="1:16" ht="16.5" thickBot="1" x14ac:dyDescent="0.25">
      <c r="A481" s="190"/>
      <c r="B481" s="24"/>
      <c r="C481" s="191"/>
      <c r="D481" s="196"/>
      <c r="E481" s="24"/>
      <c r="F481" s="197"/>
      <c r="G481" s="24"/>
      <c r="H481" s="24"/>
      <c r="I481" s="24"/>
      <c r="K481" s="24"/>
      <c r="L481" s="24"/>
      <c r="M481" s="24"/>
      <c r="N481" s="24"/>
      <c r="O481" s="24"/>
      <c r="P481" s="24"/>
    </row>
    <row r="482" spans="1:16" ht="16.5" thickBot="1" x14ac:dyDescent="0.25">
      <c r="A482" s="190"/>
      <c r="B482" s="24"/>
      <c r="C482" s="191"/>
      <c r="D482" s="196"/>
      <c r="E482" s="24"/>
      <c r="F482" s="197"/>
      <c r="G482" s="24"/>
      <c r="H482" s="24"/>
      <c r="I482" s="24"/>
      <c r="K482" s="24"/>
      <c r="L482" s="24"/>
      <c r="M482" s="24"/>
      <c r="N482" s="24"/>
      <c r="O482" s="24"/>
      <c r="P482" s="24"/>
    </row>
    <row r="483" spans="1:16" ht="16.5" thickBot="1" x14ac:dyDescent="0.25">
      <c r="A483" s="190"/>
      <c r="B483" s="24"/>
      <c r="C483" s="191"/>
      <c r="D483" s="196"/>
      <c r="E483" s="24"/>
      <c r="F483" s="197"/>
      <c r="G483" s="24"/>
      <c r="H483" s="24"/>
      <c r="I483" s="24"/>
      <c r="K483" s="24"/>
      <c r="L483" s="24"/>
      <c r="M483" s="24"/>
      <c r="N483" s="24"/>
      <c r="O483" s="24"/>
      <c r="P483" s="24"/>
    </row>
    <row r="484" spans="1:16" ht="16.5" thickBot="1" x14ac:dyDescent="0.25">
      <c r="A484" s="190"/>
      <c r="B484" s="24"/>
      <c r="C484" s="191"/>
      <c r="D484" s="196"/>
      <c r="E484" s="24"/>
      <c r="F484" s="197"/>
      <c r="G484" s="24"/>
      <c r="H484" s="24"/>
      <c r="I484" s="24"/>
      <c r="K484" s="24"/>
      <c r="L484" s="24"/>
      <c r="M484" s="24"/>
      <c r="N484" s="24"/>
      <c r="O484" s="24"/>
      <c r="P484" s="24"/>
    </row>
    <row r="485" spans="1:16" ht="16.5" thickBot="1" x14ac:dyDescent="0.25">
      <c r="A485" s="190"/>
      <c r="B485" s="24"/>
      <c r="C485" s="191"/>
      <c r="D485" s="196"/>
      <c r="E485" s="24"/>
      <c r="F485" s="197"/>
      <c r="G485" s="24"/>
      <c r="H485" s="24"/>
      <c r="I485" s="24"/>
      <c r="K485" s="24"/>
      <c r="L485" s="24"/>
      <c r="M485" s="24"/>
      <c r="N485" s="24"/>
      <c r="O485" s="24"/>
      <c r="P485" s="24"/>
    </row>
    <row r="486" spans="1:16" ht="16.5" thickBot="1" x14ac:dyDescent="0.25">
      <c r="A486" s="190"/>
      <c r="B486" s="24"/>
      <c r="C486" s="191"/>
      <c r="D486" s="196"/>
      <c r="E486" s="24"/>
      <c r="F486" s="197"/>
      <c r="G486" s="24"/>
      <c r="H486" s="24"/>
      <c r="I486" s="24"/>
      <c r="K486" s="24"/>
      <c r="L486" s="24"/>
      <c r="M486" s="24"/>
      <c r="N486" s="24"/>
      <c r="O486" s="24"/>
      <c r="P486" s="24"/>
    </row>
    <row r="487" spans="1:16" ht="16.5" thickBot="1" x14ac:dyDescent="0.25">
      <c r="A487" s="190"/>
      <c r="B487" s="24"/>
      <c r="C487" s="191"/>
      <c r="D487" s="196"/>
      <c r="E487" s="24"/>
      <c r="F487" s="197"/>
      <c r="G487" s="24"/>
      <c r="H487" s="24"/>
      <c r="I487" s="24"/>
      <c r="K487" s="24"/>
      <c r="L487" s="24"/>
      <c r="M487" s="24"/>
      <c r="N487" s="24"/>
      <c r="O487" s="24"/>
      <c r="P487" s="24"/>
    </row>
    <row r="488" spans="1:16" ht="16.5" thickBot="1" x14ac:dyDescent="0.25">
      <c r="A488" s="190"/>
      <c r="B488" s="24"/>
      <c r="C488" s="191"/>
      <c r="D488" s="196"/>
      <c r="E488" s="24"/>
      <c r="F488" s="197"/>
      <c r="G488" s="24"/>
      <c r="H488" s="24"/>
      <c r="I488" s="24"/>
      <c r="K488" s="24"/>
      <c r="L488" s="24"/>
      <c r="M488" s="24"/>
      <c r="N488" s="24"/>
      <c r="O488" s="24"/>
      <c r="P488" s="24"/>
    </row>
    <row r="489" spans="1:16" ht="16.5" thickBot="1" x14ac:dyDescent="0.25">
      <c r="A489" s="190"/>
      <c r="B489" s="24"/>
      <c r="C489" s="191"/>
      <c r="D489" s="196"/>
      <c r="E489" s="24"/>
      <c r="F489" s="197"/>
      <c r="G489" s="24"/>
      <c r="H489" s="24"/>
      <c r="I489" s="24"/>
      <c r="K489" s="24"/>
      <c r="L489" s="24"/>
      <c r="M489" s="24"/>
      <c r="N489" s="24"/>
      <c r="O489" s="24"/>
      <c r="P489" s="24"/>
    </row>
    <row r="490" spans="1:16" ht="16.5" thickBot="1" x14ac:dyDescent="0.25">
      <c r="A490" s="190"/>
      <c r="B490" s="24"/>
      <c r="C490" s="191"/>
      <c r="D490" s="196"/>
      <c r="E490" s="24"/>
      <c r="F490" s="197"/>
      <c r="G490" s="24"/>
      <c r="H490" s="24"/>
      <c r="I490" s="24"/>
      <c r="K490" s="24"/>
      <c r="L490" s="24"/>
      <c r="M490" s="24"/>
      <c r="N490" s="24"/>
      <c r="O490" s="24"/>
      <c r="P490" s="24"/>
    </row>
    <row r="491" spans="1:16" ht="16.5" thickBot="1" x14ac:dyDescent="0.25">
      <c r="A491" s="190"/>
      <c r="B491" s="24"/>
      <c r="C491" s="191"/>
      <c r="D491" s="196"/>
      <c r="E491" s="24"/>
      <c r="F491" s="197"/>
      <c r="G491" s="24"/>
      <c r="H491" s="24"/>
      <c r="I491" s="24"/>
      <c r="K491" s="24"/>
      <c r="L491" s="24"/>
      <c r="M491" s="24"/>
      <c r="N491" s="24"/>
      <c r="O491" s="24"/>
      <c r="P491" s="24"/>
    </row>
    <row r="492" spans="1:16" ht="16.5" thickBot="1" x14ac:dyDescent="0.25">
      <c r="A492" s="190"/>
      <c r="B492" s="24"/>
      <c r="C492" s="191"/>
      <c r="D492" s="196"/>
      <c r="E492" s="24"/>
      <c r="F492" s="197"/>
      <c r="G492" s="24"/>
      <c r="H492" s="24"/>
      <c r="I492" s="24"/>
      <c r="K492" s="24"/>
      <c r="L492" s="24"/>
      <c r="M492" s="24"/>
      <c r="N492" s="24"/>
      <c r="O492" s="24"/>
      <c r="P492" s="24"/>
    </row>
    <row r="493" spans="1:16" ht="16.5" thickBot="1" x14ac:dyDescent="0.25">
      <c r="A493" s="190"/>
      <c r="B493" s="24"/>
      <c r="C493" s="191"/>
      <c r="D493" s="196"/>
      <c r="E493" s="24"/>
      <c r="F493" s="197"/>
      <c r="G493" s="24"/>
      <c r="H493" s="24"/>
      <c r="I493" s="24"/>
      <c r="K493" s="24"/>
      <c r="L493" s="24"/>
      <c r="M493" s="24"/>
      <c r="N493" s="24"/>
      <c r="O493" s="24"/>
      <c r="P493" s="24"/>
    </row>
    <row r="494" spans="1:16" ht="16.5" thickBot="1" x14ac:dyDescent="0.25">
      <c r="A494" s="190"/>
      <c r="B494" s="24"/>
      <c r="C494" s="191"/>
      <c r="D494" s="196"/>
      <c r="E494" s="24"/>
      <c r="F494" s="197"/>
      <c r="G494" s="24"/>
      <c r="H494" s="24"/>
      <c r="I494" s="24"/>
      <c r="K494" s="24"/>
      <c r="L494" s="24"/>
      <c r="M494" s="24"/>
      <c r="N494" s="24"/>
      <c r="O494" s="24"/>
      <c r="P494" s="24"/>
    </row>
    <row r="495" spans="1:16" ht="16.5" thickBot="1" x14ac:dyDescent="0.25">
      <c r="A495" s="190"/>
      <c r="B495" s="24"/>
      <c r="C495" s="191"/>
      <c r="D495" s="196"/>
      <c r="E495" s="24"/>
      <c r="F495" s="197"/>
      <c r="G495" s="24"/>
      <c r="H495" s="24"/>
      <c r="I495" s="24"/>
      <c r="K495" s="24"/>
      <c r="L495" s="24"/>
      <c r="M495" s="24"/>
      <c r="N495" s="24"/>
      <c r="O495" s="24"/>
      <c r="P495" s="24"/>
    </row>
    <row r="496" spans="1:16" ht="16.5" thickBot="1" x14ac:dyDescent="0.25">
      <c r="A496" s="190"/>
      <c r="B496" s="24"/>
      <c r="C496" s="191"/>
      <c r="D496" s="196"/>
      <c r="E496" s="24"/>
      <c r="F496" s="197"/>
      <c r="G496" s="24"/>
      <c r="H496" s="24"/>
      <c r="I496" s="24"/>
      <c r="K496" s="24"/>
      <c r="L496" s="24"/>
      <c r="M496" s="24"/>
      <c r="N496" s="24"/>
      <c r="O496" s="24"/>
      <c r="P496" s="24"/>
    </row>
    <row r="497" spans="1:16" ht="16.5" thickBot="1" x14ac:dyDescent="0.25">
      <c r="A497" s="190"/>
      <c r="B497" s="24"/>
      <c r="C497" s="191"/>
      <c r="D497" s="196"/>
      <c r="E497" s="24"/>
      <c r="F497" s="197"/>
      <c r="G497" s="24"/>
      <c r="H497" s="24"/>
      <c r="I497" s="24"/>
      <c r="K497" s="24"/>
      <c r="L497" s="24"/>
      <c r="M497" s="24"/>
      <c r="N497" s="24"/>
      <c r="O497" s="24"/>
      <c r="P497" s="24"/>
    </row>
    <row r="498" spans="1:16" ht="16.5" thickBot="1" x14ac:dyDescent="0.25">
      <c r="A498" s="190"/>
      <c r="B498" s="24"/>
      <c r="C498" s="191"/>
      <c r="D498" s="196"/>
      <c r="E498" s="24"/>
      <c r="F498" s="197"/>
      <c r="G498" s="24"/>
      <c r="H498" s="24"/>
      <c r="I498" s="24"/>
      <c r="K498" s="24"/>
      <c r="L498" s="24"/>
      <c r="M498" s="24"/>
      <c r="N498" s="24"/>
      <c r="O498" s="24"/>
      <c r="P498" s="24"/>
    </row>
    <row r="499" spans="1:16" ht="16.5" thickBot="1" x14ac:dyDescent="0.25">
      <c r="A499" s="190"/>
      <c r="B499" s="24"/>
      <c r="C499" s="191"/>
      <c r="D499" s="196"/>
      <c r="E499" s="24"/>
      <c r="F499" s="197"/>
      <c r="G499" s="24"/>
      <c r="H499" s="24"/>
      <c r="I499" s="24"/>
      <c r="K499" s="24"/>
      <c r="L499" s="24"/>
      <c r="M499" s="24"/>
      <c r="N499" s="24"/>
      <c r="O499" s="24"/>
      <c r="P499" s="24"/>
    </row>
    <row r="500" spans="1:16" ht="16.5" thickBot="1" x14ac:dyDescent="0.25">
      <c r="A500" s="190"/>
      <c r="B500" s="24"/>
      <c r="C500" s="191"/>
      <c r="D500" s="196"/>
      <c r="E500" s="24"/>
      <c r="F500" s="197"/>
      <c r="G500" s="24"/>
      <c r="H500" s="24"/>
      <c r="I500" s="24"/>
      <c r="K500" s="24"/>
      <c r="L500" s="24"/>
      <c r="M500" s="24"/>
      <c r="N500" s="24"/>
      <c r="O500" s="24"/>
      <c r="P500" s="24"/>
    </row>
    <row r="501" spans="1:16" ht="16.5" thickBot="1" x14ac:dyDescent="0.25">
      <c r="A501" s="190"/>
      <c r="B501" s="24"/>
      <c r="C501" s="191"/>
      <c r="D501" s="196"/>
      <c r="E501" s="24"/>
      <c r="F501" s="197"/>
      <c r="G501" s="24"/>
      <c r="H501" s="24"/>
      <c r="I501" s="24"/>
      <c r="K501" s="24"/>
      <c r="L501" s="24"/>
      <c r="M501" s="24"/>
      <c r="N501" s="24"/>
      <c r="O501" s="24"/>
      <c r="P501" s="24"/>
    </row>
    <row r="502" spans="1:16" ht="16.5" thickBot="1" x14ac:dyDescent="0.25">
      <c r="A502" s="190"/>
      <c r="B502" s="24"/>
      <c r="C502" s="191"/>
      <c r="D502" s="196"/>
      <c r="E502" s="24"/>
      <c r="F502" s="197"/>
      <c r="G502" s="24"/>
      <c r="H502" s="24"/>
      <c r="I502" s="24"/>
      <c r="K502" s="24"/>
      <c r="L502" s="24"/>
      <c r="M502" s="24"/>
      <c r="N502" s="24"/>
      <c r="O502" s="24"/>
      <c r="P502" s="24"/>
    </row>
    <row r="503" spans="1:16" ht="16.5" thickBot="1" x14ac:dyDescent="0.25">
      <c r="A503" s="190"/>
      <c r="B503" s="24"/>
      <c r="C503" s="191"/>
      <c r="D503" s="196"/>
      <c r="E503" s="24"/>
      <c r="F503" s="197"/>
      <c r="G503" s="24"/>
      <c r="H503" s="24"/>
      <c r="I503" s="24"/>
      <c r="K503" s="24"/>
      <c r="L503" s="24"/>
      <c r="M503" s="24"/>
      <c r="N503" s="24"/>
      <c r="O503" s="24"/>
      <c r="P503" s="24"/>
    </row>
    <row r="504" spans="1:16" ht="16.5" thickBot="1" x14ac:dyDescent="0.25">
      <c r="A504" s="190"/>
      <c r="B504" s="24"/>
      <c r="C504" s="191"/>
      <c r="D504" s="196"/>
      <c r="E504" s="24"/>
      <c r="F504" s="197"/>
      <c r="G504" s="24"/>
      <c r="H504" s="24"/>
      <c r="I504" s="24"/>
      <c r="K504" s="24"/>
      <c r="L504" s="24"/>
      <c r="M504" s="24"/>
      <c r="N504" s="24"/>
      <c r="O504" s="24"/>
      <c r="P504" s="24"/>
    </row>
    <row r="505" spans="1:16" ht="16.5" thickBot="1" x14ac:dyDescent="0.25">
      <c r="A505" s="190"/>
      <c r="B505" s="24"/>
      <c r="C505" s="191"/>
      <c r="D505" s="196"/>
      <c r="E505" s="24"/>
      <c r="F505" s="197"/>
      <c r="G505" s="24"/>
      <c r="H505" s="24"/>
      <c r="I505" s="24"/>
      <c r="K505" s="24"/>
      <c r="L505" s="24"/>
      <c r="M505" s="24"/>
      <c r="N505" s="24"/>
      <c r="O505" s="24"/>
      <c r="P505" s="24"/>
    </row>
    <row r="506" spans="1:16" ht="16.5" thickBot="1" x14ac:dyDescent="0.25">
      <c r="A506" s="190"/>
      <c r="B506" s="24"/>
      <c r="C506" s="191"/>
      <c r="D506" s="196"/>
      <c r="E506" s="24"/>
      <c r="F506" s="197"/>
      <c r="G506" s="24"/>
      <c r="H506" s="24"/>
      <c r="I506" s="24"/>
      <c r="K506" s="24"/>
      <c r="L506" s="24"/>
      <c r="M506" s="24"/>
      <c r="N506" s="24"/>
      <c r="O506" s="24"/>
      <c r="P506" s="24"/>
    </row>
    <row r="507" spans="1:16" ht="16.5" thickBot="1" x14ac:dyDescent="0.25">
      <c r="A507" s="190"/>
      <c r="B507" s="24"/>
      <c r="C507" s="191"/>
      <c r="D507" s="196"/>
      <c r="E507" s="24"/>
      <c r="F507" s="197"/>
      <c r="G507" s="24"/>
      <c r="H507" s="24"/>
      <c r="I507" s="24"/>
      <c r="K507" s="24"/>
      <c r="L507" s="24"/>
      <c r="M507" s="24"/>
      <c r="N507" s="24"/>
      <c r="O507" s="24"/>
      <c r="P507" s="24"/>
    </row>
    <row r="508" spans="1:16" ht="16.5" thickBot="1" x14ac:dyDescent="0.25">
      <c r="A508" s="190"/>
      <c r="B508" s="24"/>
      <c r="C508" s="191"/>
      <c r="D508" s="196"/>
      <c r="E508" s="24"/>
      <c r="F508" s="197"/>
      <c r="G508" s="24"/>
      <c r="H508" s="24"/>
      <c r="I508" s="24"/>
      <c r="K508" s="24"/>
      <c r="L508" s="24"/>
      <c r="M508" s="24"/>
      <c r="N508" s="24"/>
      <c r="O508" s="24"/>
      <c r="P508" s="24"/>
    </row>
    <row r="509" spans="1:16" ht="16.5" thickBot="1" x14ac:dyDescent="0.25">
      <c r="A509" s="190"/>
      <c r="B509" s="24"/>
      <c r="C509" s="191"/>
      <c r="D509" s="196"/>
      <c r="E509" s="24"/>
      <c r="F509" s="197"/>
      <c r="G509" s="24"/>
      <c r="H509" s="24"/>
      <c r="I509" s="24"/>
      <c r="K509" s="24"/>
      <c r="L509" s="24"/>
      <c r="M509" s="24"/>
      <c r="N509" s="24"/>
      <c r="O509" s="24"/>
      <c r="P509" s="24"/>
    </row>
    <row r="510" spans="1:16" ht="16.5" thickBot="1" x14ac:dyDescent="0.25">
      <c r="A510" s="190"/>
      <c r="B510" s="24"/>
      <c r="C510" s="191"/>
      <c r="D510" s="196"/>
      <c r="E510" s="24"/>
      <c r="F510" s="197"/>
      <c r="G510" s="24"/>
      <c r="H510" s="24"/>
      <c r="I510" s="24"/>
      <c r="K510" s="24"/>
      <c r="L510" s="24"/>
      <c r="M510" s="24"/>
      <c r="N510" s="24"/>
      <c r="O510" s="24"/>
      <c r="P510" s="24"/>
    </row>
    <row r="511" spans="1:16" ht="16.5" thickBot="1" x14ac:dyDescent="0.25">
      <c r="A511" s="190"/>
      <c r="B511" s="24"/>
      <c r="C511" s="191"/>
      <c r="D511" s="196"/>
      <c r="E511" s="24"/>
      <c r="F511" s="197"/>
      <c r="G511" s="24"/>
      <c r="H511" s="24"/>
      <c r="I511" s="24"/>
      <c r="K511" s="24"/>
      <c r="L511" s="24"/>
      <c r="M511" s="24"/>
      <c r="N511" s="24"/>
      <c r="O511" s="24"/>
      <c r="P511" s="24"/>
    </row>
    <row r="512" spans="1:16" ht="16.5" thickBot="1" x14ac:dyDescent="0.25">
      <c r="A512" s="190"/>
      <c r="B512" s="24"/>
      <c r="C512" s="191"/>
      <c r="D512" s="196"/>
      <c r="E512" s="24"/>
      <c r="F512" s="197"/>
      <c r="G512" s="24"/>
      <c r="H512" s="24"/>
      <c r="I512" s="24"/>
      <c r="K512" s="24"/>
      <c r="L512" s="24"/>
      <c r="M512" s="24"/>
      <c r="N512" s="24"/>
      <c r="O512" s="24"/>
      <c r="P512" s="24"/>
    </row>
    <row r="513" spans="1:16" ht="16.5" thickBot="1" x14ac:dyDescent="0.25">
      <c r="A513" s="190"/>
      <c r="B513" s="24"/>
      <c r="C513" s="191"/>
      <c r="D513" s="196"/>
      <c r="E513" s="24"/>
      <c r="F513" s="197"/>
      <c r="G513" s="24"/>
      <c r="H513" s="24"/>
      <c r="I513" s="24"/>
      <c r="K513" s="24"/>
      <c r="L513" s="24"/>
      <c r="M513" s="24"/>
      <c r="N513" s="24"/>
      <c r="O513" s="24"/>
      <c r="P513" s="24"/>
    </row>
    <row r="514" spans="1:16" ht="16.5" thickBot="1" x14ac:dyDescent="0.25">
      <c r="A514" s="190"/>
      <c r="B514" s="24"/>
      <c r="C514" s="191"/>
      <c r="D514" s="196"/>
      <c r="E514" s="24"/>
      <c r="F514" s="197"/>
      <c r="G514" s="24"/>
      <c r="H514" s="24"/>
      <c r="I514" s="24"/>
      <c r="K514" s="24"/>
      <c r="L514" s="24"/>
      <c r="M514" s="24"/>
      <c r="N514" s="24"/>
      <c r="O514" s="24"/>
      <c r="P514" s="24"/>
    </row>
    <row r="515" spans="1:16" ht="16.5" thickBot="1" x14ac:dyDescent="0.25">
      <c r="A515" s="190"/>
      <c r="B515" s="24"/>
      <c r="C515" s="191"/>
      <c r="D515" s="196"/>
      <c r="E515" s="24"/>
      <c r="F515" s="197"/>
      <c r="G515" s="24"/>
      <c r="H515" s="24"/>
      <c r="I515" s="24"/>
      <c r="K515" s="24"/>
      <c r="L515" s="24"/>
      <c r="M515" s="24"/>
      <c r="N515" s="24"/>
      <c r="O515" s="24"/>
      <c r="P515" s="24"/>
    </row>
    <row r="516" spans="1:16" ht="16.5" thickBot="1" x14ac:dyDescent="0.25">
      <c r="A516" s="190"/>
      <c r="B516" s="24"/>
      <c r="C516" s="191"/>
      <c r="D516" s="196"/>
      <c r="E516" s="24"/>
      <c r="F516" s="197"/>
      <c r="G516" s="24"/>
      <c r="H516" s="24"/>
      <c r="I516" s="24"/>
      <c r="K516" s="24"/>
      <c r="L516" s="24"/>
      <c r="M516" s="24"/>
      <c r="N516" s="24"/>
      <c r="O516" s="24"/>
      <c r="P516" s="24"/>
    </row>
    <row r="517" spans="1:16" ht="16.5" thickBot="1" x14ac:dyDescent="0.25">
      <c r="A517" s="190"/>
      <c r="B517" s="24"/>
      <c r="C517" s="191"/>
      <c r="D517" s="196"/>
      <c r="E517" s="24"/>
      <c r="F517" s="197"/>
      <c r="G517" s="24"/>
      <c r="H517" s="24"/>
      <c r="I517" s="24"/>
      <c r="K517" s="24"/>
      <c r="L517" s="24"/>
      <c r="M517" s="24"/>
      <c r="N517" s="24"/>
      <c r="O517" s="24"/>
      <c r="P517" s="24"/>
    </row>
    <row r="518" spans="1:16" ht="16.5" thickBot="1" x14ac:dyDescent="0.25">
      <c r="A518" s="190"/>
      <c r="B518" s="24"/>
      <c r="C518" s="191"/>
      <c r="D518" s="196"/>
      <c r="E518" s="24"/>
      <c r="F518" s="197"/>
      <c r="G518" s="24"/>
      <c r="H518" s="24"/>
      <c r="I518" s="24"/>
      <c r="K518" s="24"/>
      <c r="L518" s="24"/>
      <c r="M518" s="24"/>
      <c r="N518" s="24"/>
      <c r="O518" s="24"/>
      <c r="P518" s="24"/>
    </row>
    <row r="519" spans="1:16" ht="16.5" thickBot="1" x14ac:dyDescent="0.25">
      <c r="A519" s="190"/>
      <c r="B519" s="24"/>
      <c r="C519" s="191"/>
      <c r="D519" s="196"/>
      <c r="E519" s="24"/>
      <c r="F519" s="197"/>
      <c r="G519" s="24"/>
      <c r="H519" s="24"/>
      <c r="I519" s="24"/>
      <c r="K519" s="24"/>
      <c r="L519" s="24"/>
      <c r="M519" s="24"/>
      <c r="N519" s="24"/>
      <c r="O519" s="24"/>
      <c r="P519" s="24"/>
    </row>
    <row r="520" spans="1:16" ht="16.5" thickBot="1" x14ac:dyDescent="0.25">
      <c r="A520" s="190"/>
      <c r="B520" s="24"/>
      <c r="C520" s="191"/>
      <c r="D520" s="196"/>
      <c r="E520" s="24"/>
      <c r="F520" s="197"/>
      <c r="G520" s="24"/>
      <c r="H520" s="24"/>
      <c r="I520" s="24"/>
      <c r="K520" s="24"/>
      <c r="L520" s="24"/>
      <c r="M520" s="24"/>
      <c r="N520" s="24"/>
      <c r="O520" s="24"/>
      <c r="P520" s="24"/>
    </row>
    <row r="521" spans="1:16" ht="16.5" thickBot="1" x14ac:dyDescent="0.25">
      <c r="A521" s="190"/>
      <c r="B521" s="24"/>
      <c r="C521" s="191"/>
      <c r="D521" s="196"/>
      <c r="E521" s="24"/>
      <c r="F521" s="197"/>
      <c r="G521" s="24"/>
      <c r="H521" s="24"/>
      <c r="I521" s="24"/>
      <c r="K521" s="24"/>
      <c r="L521" s="24"/>
      <c r="M521" s="24"/>
      <c r="N521" s="24"/>
      <c r="O521" s="24"/>
      <c r="P521" s="24"/>
    </row>
    <row r="522" spans="1:16" ht="16.5" thickBot="1" x14ac:dyDescent="0.25">
      <c r="A522" s="190"/>
      <c r="B522" s="24"/>
      <c r="C522" s="191"/>
      <c r="D522" s="196"/>
      <c r="E522" s="24"/>
      <c r="F522" s="197"/>
      <c r="G522" s="24"/>
      <c r="H522" s="24"/>
      <c r="I522" s="24"/>
      <c r="K522" s="24"/>
      <c r="L522" s="24"/>
      <c r="M522" s="24"/>
      <c r="N522" s="24"/>
      <c r="O522" s="24"/>
      <c r="P522" s="24"/>
    </row>
    <row r="523" spans="1:16" ht="16.5" thickBot="1" x14ac:dyDescent="0.25">
      <c r="A523" s="190"/>
      <c r="B523" s="24"/>
      <c r="C523" s="191"/>
      <c r="D523" s="196"/>
      <c r="E523" s="24"/>
      <c r="F523" s="197"/>
      <c r="G523" s="24"/>
      <c r="H523" s="24"/>
      <c r="I523" s="24"/>
      <c r="K523" s="24"/>
      <c r="L523" s="24"/>
      <c r="M523" s="24"/>
      <c r="N523" s="24"/>
      <c r="O523" s="24"/>
      <c r="P523" s="24"/>
    </row>
    <row r="524" spans="1:16" ht="16.5" thickBot="1" x14ac:dyDescent="0.25">
      <c r="A524" s="190"/>
      <c r="B524" s="24"/>
      <c r="C524" s="191"/>
      <c r="D524" s="196"/>
      <c r="E524" s="24"/>
      <c r="F524" s="197"/>
      <c r="G524" s="24"/>
      <c r="H524" s="24"/>
      <c r="I524" s="24"/>
      <c r="K524" s="24"/>
      <c r="L524" s="24"/>
      <c r="M524" s="24"/>
      <c r="N524" s="24"/>
      <c r="O524" s="24"/>
      <c r="P524" s="24"/>
    </row>
    <row r="525" spans="1:16" ht="16.5" thickBot="1" x14ac:dyDescent="0.25">
      <c r="A525" s="190"/>
      <c r="B525" s="24"/>
      <c r="C525" s="191"/>
      <c r="D525" s="196"/>
      <c r="E525" s="24"/>
      <c r="F525" s="197"/>
      <c r="G525" s="24"/>
      <c r="H525" s="24"/>
      <c r="I525" s="24"/>
      <c r="K525" s="24"/>
      <c r="L525" s="24"/>
      <c r="M525" s="24"/>
      <c r="N525" s="24"/>
      <c r="O525" s="24"/>
      <c r="P525" s="24"/>
    </row>
    <row r="526" spans="1:16" ht="16.5" thickBot="1" x14ac:dyDescent="0.25">
      <c r="A526" s="190"/>
      <c r="B526" s="24"/>
      <c r="C526" s="191"/>
      <c r="D526" s="196"/>
      <c r="E526" s="24"/>
      <c r="F526" s="197"/>
      <c r="G526" s="24"/>
      <c r="H526" s="24"/>
      <c r="I526" s="24"/>
      <c r="K526" s="24"/>
      <c r="L526" s="24"/>
      <c r="M526" s="24"/>
      <c r="N526" s="24"/>
      <c r="O526" s="24"/>
      <c r="P526" s="24"/>
    </row>
    <row r="527" spans="1:16" ht="16.5" thickBot="1" x14ac:dyDescent="0.25">
      <c r="A527" s="190"/>
      <c r="B527" s="24"/>
      <c r="C527" s="191"/>
      <c r="D527" s="196"/>
      <c r="E527" s="24"/>
      <c r="F527" s="197"/>
      <c r="G527" s="24"/>
      <c r="H527" s="24"/>
      <c r="I527" s="24"/>
      <c r="K527" s="24"/>
      <c r="L527" s="24"/>
      <c r="M527" s="24"/>
      <c r="N527" s="24"/>
      <c r="O527" s="24"/>
      <c r="P527" s="24"/>
    </row>
    <row r="528" spans="1:16" ht="16.5" thickBot="1" x14ac:dyDescent="0.25">
      <c r="A528" s="190"/>
      <c r="B528" s="24"/>
      <c r="C528" s="191"/>
      <c r="D528" s="196"/>
      <c r="E528" s="24"/>
      <c r="F528" s="197"/>
      <c r="G528" s="24"/>
      <c r="H528" s="24"/>
      <c r="I528" s="24"/>
      <c r="K528" s="24"/>
      <c r="L528" s="24"/>
      <c r="M528" s="24"/>
      <c r="N528" s="24"/>
      <c r="O528" s="24"/>
      <c r="P528" s="24"/>
    </row>
    <row r="529" spans="1:16" ht="16.5" thickBot="1" x14ac:dyDescent="0.25">
      <c r="A529" s="190"/>
      <c r="B529" s="24"/>
      <c r="C529" s="191"/>
      <c r="D529" s="196"/>
      <c r="E529" s="24"/>
      <c r="F529" s="197"/>
      <c r="G529" s="24"/>
      <c r="H529" s="24"/>
      <c r="I529" s="24"/>
      <c r="K529" s="24"/>
      <c r="L529" s="24"/>
      <c r="M529" s="24"/>
      <c r="N529" s="24"/>
      <c r="O529" s="24"/>
      <c r="P529" s="24"/>
    </row>
    <row r="530" spans="1:16" ht="16.5" thickBot="1" x14ac:dyDescent="0.25">
      <c r="A530" s="190"/>
      <c r="B530" s="24"/>
      <c r="C530" s="191"/>
      <c r="D530" s="196"/>
      <c r="E530" s="24"/>
      <c r="F530" s="197"/>
      <c r="G530" s="24"/>
      <c r="H530" s="24"/>
      <c r="I530" s="24"/>
      <c r="K530" s="24"/>
      <c r="L530" s="24"/>
      <c r="M530" s="24"/>
      <c r="N530" s="24"/>
      <c r="O530" s="24"/>
      <c r="P530" s="24"/>
    </row>
    <row r="531" spans="1:16" ht="16.5" thickBot="1" x14ac:dyDescent="0.25">
      <c r="A531" s="190"/>
      <c r="B531" s="24"/>
      <c r="C531" s="191"/>
      <c r="D531" s="196"/>
      <c r="E531" s="24"/>
      <c r="F531" s="197"/>
      <c r="G531" s="24"/>
      <c r="H531" s="24"/>
      <c r="I531" s="24"/>
      <c r="K531" s="24"/>
      <c r="L531" s="24"/>
      <c r="M531" s="24"/>
      <c r="N531" s="24"/>
      <c r="O531" s="24"/>
      <c r="P531" s="24"/>
    </row>
    <row r="532" spans="1:16" ht="16.5" thickBot="1" x14ac:dyDescent="0.25">
      <c r="A532" s="190"/>
      <c r="B532" s="24"/>
      <c r="C532" s="191"/>
      <c r="D532" s="196"/>
      <c r="E532" s="24"/>
      <c r="F532" s="197"/>
      <c r="G532" s="24"/>
      <c r="H532" s="24"/>
      <c r="I532" s="24"/>
      <c r="K532" s="24"/>
      <c r="L532" s="24"/>
      <c r="M532" s="24"/>
      <c r="N532" s="24"/>
      <c r="O532" s="24"/>
      <c r="P532" s="24"/>
    </row>
    <row r="533" spans="1:16" ht="16.5" thickBot="1" x14ac:dyDescent="0.25">
      <c r="A533" s="190"/>
      <c r="B533" s="24"/>
      <c r="C533" s="191"/>
      <c r="D533" s="196"/>
      <c r="E533" s="24"/>
      <c r="F533" s="197"/>
      <c r="G533" s="24"/>
      <c r="H533" s="24"/>
      <c r="I533" s="24"/>
      <c r="K533" s="24"/>
      <c r="L533" s="24"/>
      <c r="M533" s="24"/>
      <c r="N533" s="24"/>
      <c r="O533" s="24"/>
      <c r="P533" s="24"/>
    </row>
    <row r="534" spans="1:16" ht="16.5" thickBot="1" x14ac:dyDescent="0.25">
      <c r="A534" s="190"/>
      <c r="B534" s="24"/>
      <c r="C534" s="191"/>
      <c r="D534" s="196"/>
      <c r="E534" s="24"/>
      <c r="F534" s="197"/>
      <c r="G534" s="24"/>
      <c r="H534" s="24"/>
      <c r="I534" s="24"/>
      <c r="K534" s="24"/>
      <c r="L534" s="24"/>
      <c r="M534" s="24"/>
      <c r="N534" s="24"/>
      <c r="O534" s="24"/>
      <c r="P534" s="24"/>
    </row>
    <row r="535" spans="1:16" ht="16.5" thickBot="1" x14ac:dyDescent="0.25">
      <c r="A535" s="190"/>
      <c r="B535" s="24"/>
      <c r="C535" s="191"/>
      <c r="D535" s="196"/>
      <c r="E535" s="24"/>
      <c r="F535" s="197"/>
      <c r="G535" s="24"/>
      <c r="H535" s="24"/>
      <c r="I535" s="24"/>
      <c r="K535" s="24"/>
      <c r="L535" s="24"/>
      <c r="M535" s="24"/>
      <c r="N535" s="24"/>
      <c r="O535" s="24"/>
      <c r="P535" s="24"/>
    </row>
    <row r="536" spans="1:16" ht="16.5" thickBot="1" x14ac:dyDescent="0.25">
      <c r="A536" s="190"/>
      <c r="B536" s="24"/>
      <c r="C536" s="191"/>
      <c r="D536" s="196"/>
      <c r="E536" s="24"/>
      <c r="F536" s="197"/>
      <c r="G536" s="24"/>
      <c r="H536" s="24"/>
      <c r="I536" s="24"/>
      <c r="K536" s="24"/>
      <c r="L536" s="24"/>
      <c r="M536" s="24"/>
      <c r="N536" s="24"/>
      <c r="O536" s="24"/>
      <c r="P536" s="24"/>
    </row>
    <row r="537" spans="1:16" ht="16.5" thickBot="1" x14ac:dyDescent="0.25">
      <c r="A537" s="190"/>
      <c r="B537" s="24"/>
      <c r="C537" s="191"/>
      <c r="D537" s="196"/>
      <c r="E537" s="24"/>
      <c r="F537" s="197"/>
      <c r="G537" s="24"/>
      <c r="H537" s="24"/>
      <c r="I537" s="24"/>
      <c r="K537" s="24"/>
      <c r="L537" s="24"/>
      <c r="M537" s="24"/>
      <c r="N537" s="24"/>
      <c r="O537" s="24"/>
      <c r="P537" s="24"/>
    </row>
    <row r="538" spans="1:16" ht="16.5" thickBot="1" x14ac:dyDescent="0.25">
      <c r="A538" s="190"/>
      <c r="B538" s="24"/>
      <c r="C538" s="191"/>
      <c r="D538" s="196"/>
      <c r="E538" s="24"/>
      <c r="F538" s="197"/>
      <c r="G538" s="24"/>
      <c r="H538" s="24"/>
      <c r="I538" s="24"/>
      <c r="K538" s="24"/>
      <c r="L538" s="24"/>
      <c r="M538" s="24"/>
      <c r="N538" s="24"/>
      <c r="O538" s="24"/>
      <c r="P538" s="24"/>
    </row>
    <row r="539" spans="1:16" ht="16.5" thickBot="1" x14ac:dyDescent="0.25">
      <c r="A539" s="190"/>
      <c r="B539" s="24"/>
      <c r="C539" s="191"/>
      <c r="D539" s="196"/>
      <c r="E539" s="24"/>
      <c r="F539" s="197"/>
      <c r="G539" s="24"/>
      <c r="H539" s="24"/>
      <c r="I539" s="24"/>
      <c r="K539" s="24"/>
      <c r="L539" s="24"/>
      <c r="M539" s="24"/>
      <c r="N539" s="24"/>
      <c r="O539" s="24"/>
      <c r="P539" s="24"/>
    </row>
    <row r="540" spans="1:16" ht="16.5" thickBot="1" x14ac:dyDescent="0.25">
      <c r="A540" s="190"/>
      <c r="B540" s="24"/>
      <c r="C540" s="191"/>
      <c r="D540" s="196"/>
      <c r="E540" s="24"/>
      <c r="F540" s="197"/>
      <c r="G540" s="24"/>
      <c r="H540" s="24"/>
      <c r="I540" s="24"/>
      <c r="K540" s="24"/>
      <c r="L540" s="24"/>
      <c r="M540" s="24"/>
      <c r="N540" s="24"/>
      <c r="O540" s="24"/>
      <c r="P540" s="24"/>
    </row>
    <row r="541" spans="1:16" ht="16.5" thickBot="1" x14ac:dyDescent="0.25">
      <c r="A541" s="190"/>
      <c r="B541" s="24"/>
      <c r="C541" s="191"/>
      <c r="D541" s="196"/>
      <c r="E541" s="24"/>
      <c r="F541" s="197"/>
      <c r="G541" s="24"/>
      <c r="H541" s="24"/>
      <c r="I541" s="24"/>
      <c r="K541" s="24"/>
      <c r="L541" s="24"/>
      <c r="M541" s="24"/>
      <c r="N541" s="24"/>
      <c r="O541" s="24"/>
      <c r="P541" s="24"/>
    </row>
    <row r="542" spans="1:16" ht="16.5" thickBot="1" x14ac:dyDescent="0.25">
      <c r="A542" s="190"/>
      <c r="B542" s="24"/>
      <c r="C542" s="191"/>
      <c r="D542" s="196"/>
      <c r="E542" s="24"/>
      <c r="F542" s="197"/>
      <c r="G542" s="24"/>
      <c r="H542" s="24"/>
      <c r="I542" s="24"/>
      <c r="K542" s="24"/>
      <c r="L542" s="24"/>
      <c r="M542" s="24"/>
      <c r="N542" s="24"/>
      <c r="O542" s="24"/>
      <c r="P542" s="24"/>
    </row>
    <row r="543" spans="1:16" ht="16.5" thickBot="1" x14ac:dyDescent="0.25">
      <c r="A543" s="190"/>
      <c r="B543" s="24"/>
      <c r="C543" s="191"/>
      <c r="D543" s="196"/>
      <c r="E543" s="24"/>
      <c r="F543" s="197"/>
      <c r="G543" s="24"/>
      <c r="H543" s="24"/>
      <c r="I543" s="24"/>
      <c r="K543" s="24"/>
      <c r="L543" s="24"/>
      <c r="M543" s="24"/>
      <c r="N543" s="24"/>
      <c r="O543" s="24"/>
      <c r="P543" s="24"/>
    </row>
    <row r="544" spans="1:16" ht="16.5" thickBot="1" x14ac:dyDescent="0.25">
      <c r="A544" s="190"/>
      <c r="B544" s="24"/>
      <c r="C544" s="191"/>
      <c r="D544" s="196"/>
      <c r="E544" s="24"/>
      <c r="F544" s="197"/>
      <c r="G544" s="24"/>
      <c r="H544" s="24"/>
      <c r="I544" s="24"/>
      <c r="K544" s="24"/>
      <c r="L544" s="24"/>
      <c r="M544" s="24"/>
      <c r="N544" s="24"/>
      <c r="O544" s="24"/>
      <c r="P544" s="24"/>
    </row>
    <row r="545" spans="1:16" ht="16.5" thickBot="1" x14ac:dyDescent="0.25">
      <c r="A545" s="190"/>
      <c r="B545" s="24"/>
      <c r="C545" s="191"/>
      <c r="D545" s="196"/>
      <c r="E545" s="24"/>
      <c r="F545" s="197"/>
      <c r="G545" s="24"/>
      <c r="H545" s="24"/>
      <c r="I545" s="24"/>
      <c r="K545" s="24"/>
      <c r="L545" s="24"/>
      <c r="M545" s="24"/>
      <c r="N545" s="24"/>
      <c r="O545" s="24"/>
      <c r="P545" s="24"/>
    </row>
    <row r="546" spans="1:16" ht="16.5" thickBot="1" x14ac:dyDescent="0.25">
      <c r="A546" s="190"/>
      <c r="B546" s="24"/>
      <c r="C546" s="191"/>
      <c r="D546" s="196"/>
      <c r="E546" s="24"/>
      <c r="F546" s="197"/>
      <c r="G546" s="24"/>
      <c r="H546" s="24"/>
      <c r="I546" s="24"/>
      <c r="K546" s="24"/>
      <c r="L546" s="24"/>
      <c r="M546" s="24"/>
      <c r="N546" s="24"/>
      <c r="O546" s="24"/>
      <c r="P546" s="24"/>
    </row>
    <row r="547" spans="1:16" ht="16.5" thickBot="1" x14ac:dyDescent="0.25">
      <c r="A547" s="190"/>
      <c r="B547" s="24"/>
      <c r="C547" s="191"/>
      <c r="D547" s="196"/>
      <c r="E547" s="24"/>
      <c r="F547" s="197"/>
      <c r="G547" s="24"/>
      <c r="H547" s="24"/>
      <c r="I547" s="24"/>
      <c r="K547" s="24"/>
      <c r="L547" s="24"/>
      <c r="M547" s="24"/>
      <c r="N547" s="24"/>
      <c r="O547" s="24"/>
      <c r="P547" s="24"/>
    </row>
    <row r="548" spans="1:16" ht="16.5" thickBot="1" x14ac:dyDescent="0.25">
      <c r="A548" s="190"/>
      <c r="B548" s="24"/>
      <c r="C548" s="191"/>
      <c r="D548" s="196"/>
      <c r="E548" s="24"/>
      <c r="F548" s="197"/>
      <c r="G548" s="24"/>
      <c r="H548" s="24"/>
      <c r="I548" s="24"/>
      <c r="K548" s="24"/>
      <c r="L548" s="24"/>
      <c r="M548" s="24"/>
      <c r="N548" s="24"/>
      <c r="O548" s="24"/>
      <c r="P548" s="24"/>
    </row>
    <row r="549" spans="1:16" ht="16.5" thickBot="1" x14ac:dyDescent="0.25">
      <c r="A549" s="190"/>
      <c r="B549" s="24"/>
      <c r="C549" s="191"/>
      <c r="D549" s="196"/>
      <c r="E549" s="24"/>
      <c r="F549" s="197"/>
      <c r="G549" s="24"/>
      <c r="H549" s="24"/>
      <c r="I549" s="24"/>
      <c r="K549" s="24"/>
      <c r="L549" s="24"/>
      <c r="M549" s="24"/>
      <c r="N549" s="24"/>
      <c r="O549" s="24"/>
      <c r="P549" s="24"/>
    </row>
    <row r="550" spans="1:16" ht="16.5" thickBot="1" x14ac:dyDescent="0.25">
      <c r="A550" s="190"/>
      <c r="B550" s="24"/>
      <c r="C550" s="191"/>
      <c r="D550" s="196"/>
      <c r="E550" s="24"/>
      <c r="F550" s="197"/>
      <c r="G550" s="24"/>
      <c r="H550" s="24"/>
      <c r="I550" s="24"/>
      <c r="K550" s="24"/>
      <c r="L550" s="24"/>
      <c r="M550" s="24"/>
      <c r="N550" s="24"/>
      <c r="O550" s="24"/>
      <c r="P550" s="24"/>
    </row>
    <row r="551" spans="1:16" ht="16.5" thickBot="1" x14ac:dyDescent="0.25">
      <c r="A551" s="190"/>
      <c r="B551" s="24"/>
      <c r="C551" s="191"/>
      <c r="D551" s="196"/>
      <c r="E551" s="24"/>
      <c r="F551" s="197"/>
      <c r="G551" s="24"/>
      <c r="H551" s="24"/>
      <c r="I551" s="24"/>
      <c r="K551" s="24"/>
      <c r="L551" s="24"/>
      <c r="M551" s="24"/>
      <c r="N551" s="24"/>
      <c r="O551" s="24"/>
      <c r="P551" s="24"/>
    </row>
    <row r="552" spans="1:16" ht="16.5" thickBot="1" x14ac:dyDescent="0.25">
      <c r="A552" s="190"/>
      <c r="B552" s="24"/>
      <c r="C552" s="191"/>
      <c r="D552" s="196"/>
      <c r="E552" s="24"/>
      <c r="F552" s="197"/>
      <c r="G552" s="24"/>
      <c r="H552" s="24"/>
      <c r="I552" s="24"/>
      <c r="K552" s="24"/>
      <c r="L552" s="24"/>
      <c r="M552" s="24"/>
      <c r="N552" s="24"/>
      <c r="O552" s="24"/>
      <c r="P552" s="24"/>
    </row>
    <row r="553" spans="1:16" ht="16.5" thickBot="1" x14ac:dyDescent="0.25">
      <c r="A553" s="190"/>
      <c r="B553" s="24"/>
      <c r="C553" s="191"/>
      <c r="D553" s="196"/>
      <c r="E553" s="24"/>
      <c r="F553" s="197"/>
      <c r="G553" s="24"/>
      <c r="H553" s="24"/>
      <c r="I553" s="24"/>
      <c r="K553" s="24"/>
      <c r="L553" s="24"/>
      <c r="M553" s="24"/>
      <c r="N553" s="24"/>
      <c r="O553" s="24"/>
      <c r="P553" s="24"/>
    </row>
    <row r="554" spans="1:16" ht="16.5" thickBot="1" x14ac:dyDescent="0.25">
      <c r="A554" s="190"/>
      <c r="B554" s="24"/>
      <c r="C554" s="191"/>
      <c r="D554" s="196"/>
      <c r="E554" s="24"/>
      <c r="F554" s="197"/>
      <c r="G554" s="24"/>
      <c r="H554" s="24"/>
      <c r="I554" s="24"/>
      <c r="K554" s="24"/>
      <c r="L554" s="24"/>
      <c r="M554" s="24"/>
      <c r="N554" s="24"/>
      <c r="O554" s="24"/>
      <c r="P554" s="24"/>
    </row>
    <row r="555" spans="1:16" ht="16.5" thickBot="1" x14ac:dyDescent="0.25">
      <c r="A555" s="190"/>
      <c r="B555" s="24"/>
      <c r="C555" s="191"/>
      <c r="D555" s="196"/>
      <c r="E555" s="24"/>
      <c r="F555" s="197"/>
      <c r="G555" s="24"/>
      <c r="H555" s="24"/>
      <c r="I555" s="24"/>
      <c r="K555" s="24"/>
      <c r="L555" s="24"/>
      <c r="M555" s="24"/>
      <c r="N555" s="24"/>
      <c r="O555" s="24"/>
      <c r="P555" s="24"/>
    </row>
    <row r="556" spans="1:16" ht="16.5" thickBot="1" x14ac:dyDescent="0.25">
      <c r="A556" s="190"/>
      <c r="B556" s="24"/>
      <c r="C556" s="191"/>
      <c r="D556" s="196"/>
      <c r="E556" s="24"/>
      <c r="F556" s="197"/>
      <c r="G556" s="24"/>
      <c r="H556" s="24"/>
      <c r="I556" s="24"/>
      <c r="K556" s="24"/>
      <c r="L556" s="24"/>
      <c r="M556" s="24"/>
      <c r="N556" s="24"/>
      <c r="O556" s="24"/>
      <c r="P556" s="24"/>
    </row>
    <row r="557" spans="1:16" ht="16.5" thickBot="1" x14ac:dyDescent="0.25">
      <c r="A557" s="190"/>
      <c r="B557" s="24"/>
      <c r="C557" s="191"/>
      <c r="D557" s="196"/>
      <c r="E557" s="24"/>
      <c r="F557" s="197"/>
      <c r="G557" s="24"/>
      <c r="H557" s="24"/>
      <c r="I557" s="24"/>
      <c r="K557" s="24"/>
      <c r="L557" s="24"/>
      <c r="M557" s="24"/>
      <c r="N557" s="24"/>
      <c r="O557" s="24"/>
      <c r="P557" s="24"/>
    </row>
    <row r="558" spans="1:16" ht="16.5" thickBot="1" x14ac:dyDescent="0.25">
      <c r="A558" s="190"/>
      <c r="B558" s="24"/>
      <c r="C558" s="191"/>
      <c r="D558" s="196"/>
      <c r="E558" s="24"/>
      <c r="F558" s="197"/>
      <c r="G558" s="24"/>
      <c r="H558" s="24"/>
      <c r="I558" s="24"/>
      <c r="K558" s="24"/>
      <c r="L558" s="24"/>
      <c r="M558" s="24"/>
      <c r="N558" s="24"/>
      <c r="O558" s="24"/>
      <c r="P558" s="24"/>
    </row>
    <row r="559" spans="1:16" ht="16.5" thickBot="1" x14ac:dyDescent="0.25">
      <c r="A559" s="190"/>
      <c r="B559" s="24"/>
      <c r="C559" s="191"/>
      <c r="D559" s="196"/>
      <c r="E559" s="24"/>
      <c r="F559" s="197"/>
      <c r="G559" s="24"/>
      <c r="H559" s="24"/>
      <c r="I559" s="24"/>
      <c r="K559" s="24"/>
      <c r="L559" s="24"/>
      <c r="M559" s="24"/>
      <c r="N559" s="24"/>
      <c r="O559" s="24"/>
      <c r="P559" s="24"/>
    </row>
    <row r="560" spans="1:16" ht="16.5" thickBot="1" x14ac:dyDescent="0.25">
      <c r="A560" s="190"/>
      <c r="B560" s="24"/>
      <c r="C560" s="191"/>
      <c r="D560" s="196"/>
      <c r="E560" s="24"/>
      <c r="F560" s="197"/>
      <c r="G560" s="24"/>
      <c r="H560" s="24"/>
      <c r="I560" s="24"/>
      <c r="K560" s="24"/>
      <c r="L560" s="24"/>
      <c r="M560" s="24"/>
      <c r="N560" s="24"/>
      <c r="O560" s="24"/>
      <c r="P560" s="24"/>
    </row>
    <row r="561" spans="1:16" ht="16.5" thickBot="1" x14ac:dyDescent="0.25">
      <c r="A561" s="190"/>
      <c r="B561" s="24"/>
      <c r="C561" s="191"/>
      <c r="D561" s="196"/>
      <c r="E561" s="24"/>
      <c r="F561" s="197"/>
      <c r="G561" s="24"/>
      <c r="H561" s="24"/>
      <c r="I561" s="24"/>
      <c r="K561" s="24"/>
      <c r="L561" s="24"/>
      <c r="M561" s="24"/>
      <c r="N561" s="24"/>
      <c r="O561" s="24"/>
      <c r="P561" s="24"/>
    </row>
    <row r="562" spans="1:16" ht="16.5" thickBot="1" x14ac:dyDescent="0.25">
      <c r="A562" s="190"/>
      <c r="B562" s="24"/>
      <c r="C562" s="191"/>
      <c r="D562" s="196"/>
      <c r="E562" s="24"/>
      <c r="F562" s="197"/>
      <c r="G562" s="24"/>
      <c r="H562" s="24"/>
      <c r="I562" s="24"/>
      <c r="K562" s="24"/>
      <c r="L562" s="24"/>
      <c r="M562" s="24"/>
      <c r="N562" s="24"/>
      <c r="O562" s="24"/>
      <c r="P562" s="24"/>
    </row>
    <row r="563" spans="1:16" ht="16.5" thickBot="1" x14ac:dyDescent="0.25">
      <c r="A563" s="190"/>
      <c r="B563" s="24"/>
      <c r="C563" s="191"/>
      <c r="D563" s="196"/>
      <c r="E563" s="24"/>
      <c r="F563" s="197"/>
      <c r="G563" s="24"/>
      <c r="H563" s="24"/>
      <c r="I563" s="24"/>
      <c r="K563" s="24"/>
      <c r="L563" s="24"/>
      <c r="M563" s="24"/>
      <c r="N563" s="24"/>
      <c r="O563" s="24"/>
      <c r="P563" s="24"/>
    </row>
    <row r="564" spans="1:16" ht="16.5" thickBot="1" x14ac:dyDescent="0.25">
      <c r="A564" s="190"/>
      <c r="B564" s="24"/>
      <c r="C564" s="191"/>
      <c r="D564" s="196"/>
      <c r="E564" s="24"/>
      <c r="F564" s="197"/>
      <c r="G564" s="24"/>
      <c r="H564" s="24"/>
      <c r="I564" s="24"/>
      <c r="K564" s="24"/>
      <c r="L564" s="24"/>
      <c r="M564" s="24"/>
      <c r="N564" s="24"/>
      <c r="O564" s="24"/>
      <c r="P564" s="24"/>
    </row>
    <row r="565" spans="1:16" ht="16.5" thickBot="1" x14ac:dyDescent="0.25">
      <c r="A565" s="190"/>
      <c r="B565" s="24"/>
      <c r="C565" s="191"/>
      <c r="D565" s="196"/>
      <c r="E565" s="24"/>
      <c r="F565" s="197"/>
      <c r="G565" s="24"/>
      <c r="H565" s="24"/>
      <c r="I565" s="24"/>
      <c r="K565" s="24"/>
      <c r="L565" s="24"/>
      <c r="M565" s="24"/>
      <c r="N565" s="24"/>
      <c r="O565" s="24"/>
      <c r="P565" s="24"/>
    </row>
    <row r="566" spans="1:16" ht="16.5" thickBot="1" x14ac:dyDescent="0.25">
      <c r="A566" s="190"/>
      <c r="B566" s="24"/>
      <c r="C566" s="191"/>
      <c r="D566" s="196"/>
      <c r="E566" s="24"/>
      <c r="F566" s="197"/>
      <c r="G566" s="24"/>
      <c r="H566" s="24"/>
      <c r="I566" s="24"/>
      <c r="K566" s="24"/>
      <c r="L566" s="24"/>
      <c r="M566" s="24"/>
      <c r="N566" s="24"/>
      <c r="O566" s="24"/>
      <c r="P566" s="24"/>
    </row>
    <row r="567" spans="1:16" ht="16.5" thickBot="1" x14ac:dyDescent="0.25">
      <c r="A567" s="190"/>
      <c r="B567" s="24"/>
      <c r="C567" s="191"/>
      <c r="D567" s="196"/>
      <c r="E567" s="24"/>
      <c r="F567" s="197"/>
      <c r="G567" s="24"/>
      <c r="H567" s="24"/>
      <c r="I567" s="24"/>
      <c r="K567" s="24"/>
      <c r="L567" s="24"/>
      <c r="M567" s="24"/>
      <c r="N567" s="24"/>
      <c r="O567" s="24"/>
      <c r="P567" s="24"/>
    </row>
    <row r="568" spans="1:16" ht="16.5" thickBot="1" x14ac:dyDescent="0.25">
      <c r="A568" s="190"/>
      <c r="B568" s="24"/>
      <c r="C568" s="191"/>
      <c r="D568" s="196"/>
      <c r="E568" s="24"/>
      <c r="F568" s="197"/>
      <c r="G568" s="24"/>
      <c r="H568" s="24"/>
      <c r="I568" s="24"/>
      <c r="K568" s="24"/>
      <c r="L568" s="24"/>
      <c r="M568" s="24"/>
      <c r="N568" s="24"/>
      <c r="O568" s="24"/>
      <c r="P568" s="24"/>
    </row>
    <row r="569" spans="1:16" ht="16.5" thickBot="1" x14ac:dyDescent="0.25">
      <c r="A569" s="190"/>
      <c r="B569" s="24"/>
      <c r="C569" s="191"/>
      <c r="D569" s="196"/>
      <c r="E569" s="24"/>
      <c r="F569" s="197"/>
      <c r="G569" s="24"/>
      <c r="H569" s="24"/>
      <c r="I569" s="24"/>
      <c r="K569" s="24"/>
      <c r="L569" s="24"/>
      <c r="M569" s="24"/>
      <c r="N569" s="24"/>
      <c r="O569" s="24"/>
      <c r="P569" s="24"/>
    </row>
    <row r="570" spans="1:16" ht="16.5" thickBot="1" x14ac:dyDescent="0.25">
      <c r="A570" s="190"/>
      <c r="B570" s="24"/>
      <c r="C570" s="191"/>
      <c r="D570" s="196"/>
      <c r="E570" s="24"/>
      <c r="F570" s="197"/>
      <c r="G570" s="24"/>
      <c r="H570" s="24"/>
      <c r="I570" s="24"/>
      <c r="K570" s="24"/>
      <c r="L570" s="24"/>
      <c r="M570" s="24"/>
      <c r="N570" s="24"/>
      <c r="O570" s="24"/>
      <c r="P570" s="24"/>
    </row>
    <row r="571" spans="1:16" ht="16.5" thickBot="1" x14ac:dyDescent="0.25">
      <c r="A571" s="190"/>
      <c r="B571" s="24"/>
      <c r="C571" s="191"/>
      <c r="D571" s="196"/>
      <c r="E571" s="24"/>
      <c r="F571" s="197"/>
      <c r="G571" s="24"/>
      <c r="H571" s="24"/>
      <c r="I571" s="24"/>
      <c r="K571" s="24"/>
      <c r="L571" s="24"/>
      <c r="M571" s="24"/>
      <c r="N571" s="24"/>
      <c r="O571" s="24"/>
      <c r="P571" s="24"/>
    </row>
    <row r="572" spans="1:16" ht="16.5" thickBot="1" x14ac:dyDescent="0.25">
      <c r="A572" s="190"/>
      <c r="B572" s="24"/>
      <c r="C572" s="191"/>
      <c r="D572" s="196"/>
      <c r="E572" s="24"/>
      <c r="F572" s="197"/>
      <c r="G572" s="24"/>
      <c r="H572" s="24"/>
      <c r="I572" s="24"/>
      <c r="K572" s="24"/>
      <c r="L572" s="24"/>
      <c r="M572" s="24"/>
      <c r="N572" s="24"/>
      <c r="O572" s="24"/>
      <c r="P572" s="24"/>
    </row>
    <row r="573" spans="1:16" ht="16.5" thickBot="1" x14ac:dyDescent="0.25">
      <c r="A573" s="190"/>
      <c r="B573" s="24"/>
      <c r="C573" s="191"/>
      <c r="D573" s="196"/>
      <c r="E573" s="24"/>
      <c r="F573" s="197"/>
      <c r="G573" s="24"/>
      <c r="H573" s="24"/>
      <c r="I573" s="24"/>
      <c r="K573" s="24"/>
      <c r="L573" s="24"/>
      <c r="M573" s="24"/>
      <c r="N573" s="24"/>
      <c r="O573" s="24"/>
      <c r="P573" s="24"/>
    </row>
    <row r="574" spans="1:16" ht="16.5" thickBot="1" x14ac:dyDescent="0.25">
      <c r="A574" s="190"/>
      <c r="B574" s="24"/>
      <c r="C574" s="191"/>
      <c r="D574" s="196"/>
      <c r="E574" s="24"/>
      <c r="F574" s="197"/>
      <c r="G574" s="24"/>
      <c r="H574" s="24"/>
      <c r="I574" s="24"/>
      <c r="K574" s="24"/>
      <c r="L574" s="24"/>
      <c r="M574" s="24"/>
      <c r="N574" s="24"/>
      <c r="O574" s="24"/>
      <c r="P574" s="24"/>
    </row>
    <row r="575" spans="1:16" ht="16.5" thickBot="1" x14ac:dyDescent="0.25">
      <c r="A575" s="190"/>
      <c r="B575" s="24"/>
      <c r="C575" s="191"/>
      <c r="D575" s="196"/>
      <c r="E575" s="24"/>
      <c r="F575" s="197"/>
      <c r="G575" s="24"/>
      <c r="H575" s="24"/>
      <c r="I575" s="24"/>
      <c r="K575" s="24"/>
      <c r="L575" s="24"/>
      <c r="M575" s="24"/>
      <c r="N575" s="24"/>
      <c r="O575" s="24"/>
      <c r="P575" s="24"/>
    </row>
    <row r="576" spans="1:16" ht="16.5" thickBot="1" x14ac:dyDescent="0.25">
      <c r="A576" s="190"/>
      <c r="B576" s="24"/>
      <c r="C576" s="191"/>
      <c r="D576" s="196"/>
      <c r="E576" s="24"/>
      <c r="F576" s="197"/>
      <c r="G576" s="24"/>
      <c r="H576" s="24"/>
      <c r="I576" s="24"/>
      <c r="K576" s="24"/>
      <c r="L576" s="24"/>
      <c r="M576" s="24"/>
      <c r="N576" s="24"/>
      <c r="O576" s="24"/>
      <c r="P576" s="24"/>
    </row>
    <row r="577" spans="1:16" ht="16.5" thickBot="1" x14ac:dyDescent="0.25">
      <c r="A577" s="190"/>
      <c r="B577" s="24"/>
      <c r="C577" s="191"/>
      <c r="D577" s="196"/>
      <c r="E577" s="24"/>
      <c r="F577" s="197"/>
      <c r="G577" s="24"/>
      <c r="H577" s="24"/>
      <c r="I577" s="24"/>
      <c r="K577" s="24"/>
      <c r="L577" s="24"/>
      <c r="M577" s="24"/>
      <c r="N577" s="24"/>
      <c r="O577" s="24"/>
      <c r="P577" s="24"/>
    </row>
    <row r="578" spans="1:16" ht="16.5" thickBot="1" x14ac:dyDescent="0.25">
      <c r="A578" s="190"/>
      <c r="B578" s="24"/>
      <c r="C578" s="191"/>
      <c r="D578" s="196"/>
      <c r="E578" s="24"/>
      <c r="F578" s="197"/>
      <c r="G578" s="24"/>
      <c r="H578" s="24"/>
      <c r="I578" s="24"/>
      <c r="K578" s="24"/>
      <c r="L578" s="24"/>
      <c r="M578" s="24"/>
      <c r="N578" s="24"/>
      <c r="O578" s="24"/>
      <c r="P578" s="24"/>
    </row>
    <row r="579" spans="1:16" ht="16.5" thickBot="1" x14ac:dyDescent="0.25">
      <c r="A579" s="190"/>
      <c r="B579" s="24"/>
      <c r="C579" s="191"/>
      <c r="D579" s="196"/>
      <c r="E579" s="24"/>
      <c r="F579" s="197"/>
      <c r="G579" s="24"/>
      <c r="H579" s="24"/>
      <c r="I579" s="24"/>
      <c r="K579" s="24"/>
      <c r="L579" s="24"/>
      <c r="M579" s="24"/>
      <c r="N579" s="24"/>
      <c r="O579" s="24"/>
      <c r="P579" s="24"/>
    </row>
    <row r="580" spans="1:16" ht="16.5" thickBot="1" x14ac:dyDescent="0.25">
      <c r="A580" s="190"/>
      <c r="B580" s="24"/>
      <c r="C580" s="191"/>
      <c r="D580" s="196"/>
      <c r="E580" s="24"/>
      <c r="F580" s="197"/>
      <c r="G580" s="24"/>
      <c r="H580" s="24"/>
      <c r="I580" s="24"/>
      <c r="K580" s="24"/>
      <c r="L580" s="24"/>
      <c r="M580" s="24"/>
      <c r="N580" s="24"/>
      <c r="O580" s="24"/>
      <c r="P580" s="24"/>
    </row>
    <row r="581" spans="1:16" ht="16.5" thickBot="1" x14ac:dyDescent="0.25">
      <c r="A581" s="190"/>
      <c r="B581" s="24"/>
      <c r="C581" s="191"/>
      <c r="D581" s="196"/>
      <c r="E581" s="24"/>
      <c r="F581" s="197"/>
      <c r="G581" s="24"/>
      <c r="H581" s="24"/>
      <c r="I581" s="24"/>
      <c r="K581" s="24"/>
      <c r="L581" s="24"/>
      <c r="M581" s="24"/>
      <c r="N581" s="24"/>
      <c r="O581" s="24"/>
      <c r="P581" s="24"/>
    </row>
    <row r="582" spans="1:16" ht="16.5" thickBot="1" x14ac:dyDescent="0.25">
      <c r="A582" s="190"/>
      <c r="B582" s="24"/>
      <c r="C582" s="191"/>
      <c r="D582" s="196"/>
      <c r="E582" s="24"/>
      <c r="F582" s="197"/>
      <c r="G582" s="24"/>
      <c r="H582" s="24"/>
      <c r="I582" s="24"/>
      <c r="K582" s="24"/>
      <c r="L582" s="24"/>
      <c r="M582" s="24"/>
      <c r="N582" s="24"/>
      <c r="O582" s="24"/>
      <c r="P582" s="24"/>
    </row>
    <row r="583" spans="1:16" ht="16.5" thickBot="1" x14ac:dyDescent="0.25">
      <c r="A583" s="190"/>
      <c r="B583" s="24"/>
      <c r="C583" s="191"/>
      <c r="D583" s="196"/>
      <c r="E583" s="24"/>
      <c r="F583" s="197"/>
      <c r="G583" s="24"/>
      <c r="H583" s="24"/>
      <c r="I583" s="24"/>
      <c r="K583" s="24"/>
      <c r="L583" s="24"/>
      <c r="M583" s="24"/>
      <c r="N583" s="24"/>
      <c r="O583" s="24"/>
      <c r="P583" s="24"/>
    </row>
    <row r="584" spans="1:16" ht="16.5" thickBot="1" x14ac:dyDescent="0.25">
      <c r="A584" s="190"/>
      <c r="B584" s="24"/>
      <c r="C584" s="191"/>
      <c r="D584" s="196"/>
      <c r="E584" s="24"/>
      <c r="F584" s="197"/>
      <c r="G584" s="24"/>
      <c r="H584" s="24"/>
      <c r="I584" s="24"/>
      <c r="K584" s="24"/>
      <c r="L584" s="24"/>
      <c r="M584" s="24"/>
      <c r="N584" s="24"/>
      <c r="O584" s="24"/>
      <c r="P584" s="24"/>
    </row>
    <row r="585" spans="1:16" ht="16.5" thickBot="1" x14ac:dyDescent="0.25">
      <c r="A585" s="190"/>
      <c r="B585" s="24"/>
      <c r="C585" s="191"/>
      <c r="D585" s="196"/>
      <c r="E585" s="24"/>
      <c r="F585" s="197"/>
      <c r="G585" s="24"/>
      <c r="H585" s="24"/>
      <c r="I585" s="24"/>
      <c r="K585" s="24"/>
      <c r="L585" s="24"/>
      <c r="M585" s="24"/>
      <c r="N585" s="24"/>
      <c r="O585" s="24"/>
      <c r="P585" s="24"/>
    </row>
    <row r="586" spans="1:16" ht="16.5" thickBot="1" x14ac:dyDescent="0.25">
      <c r="A586" s="190"/>
      <c r="B586" s="24"/>
      <c r="C586" s="191"/>
      <c r="D586" s="196"/>
      <c r="E586" s="24"/>
      <c r="F586" s="197"/>
      <c r="G586" s="24"/>
      <c r="H586" s="24"/>
      <c r="I586" s="24"/>
      <c r="K586" s="24"/>
      <c r="L586" s="24"/>
      <c r="M586" s="24"/>
      <c r="N586" s="24"/>
      <c r="O586" s="24"/>
      <c r="P586" s="24"/>
    </row>
    <row r="587" spans="1:16" ht="16.5" thickBot="1" x14ac:dyDescent="0.25">
      <c r="A587" s="190"/>
      <c r="B587" s="24"/>
      <c r="C587" s="191"/>
      <c r="D587" s="196"/>
      <c r="E587" s="24"/>
      <c r="F587" s="197"/>
      <c r="G587" s="24"/>
      <c r="H587" s="24"/>
      <c r="I587" s="24"/>
      <c r="K587" s="24"/>
      <c r="L587" s="24"/>
      <c r="M587" s="24"/>
      <c r="N587" s="24"/>
      <c r="O587" s="24"/>
      <c r="P587" s="24"/>
    </row>
    <row r="588" spans="1:16" ht="16.5" thickBot="1" x14ac:dyDescent="0.25">
      <c r="A588" s="190"/>
      <c r="B588" s="24"/>
      <c r="C588" s="191"/>
      <c r="D588" s="196"/>
      <c r="E588" s="24"/>
      <c r="F588" s="197"/>
      <c r="G588" s="24"/>
      <c r="H588" s="24"/>
      <c r="I588" s="24"/>
      <c r="K588" s="24"/>
      <c r="L588" s="24"/>
      <c r="M588" s="24"/>
      <c r="N588" s="24"/>
      <c r="O588" s="24"/>
      <c r="P588" s="24"/>
    </row>
    <row r="589" spans="1:16" ht="16.5" thickBot="1" x14ac:dyDescent="0.25">
      <c r="A589" s="190"/>
      <c r="B589" s="24"/>
      <c r="C589" s="191"/>
      <c r="D589" s="196"/>
      <c r="E589" s="24"/>
      <c r="F589" s="197"/>
      <c r="G589" s="24"/>
      <c r="H589" s="24"/>
      <c r="I589" s="24"/>
      <c r="K589" s="24"/>
      <c r="L589" s="24"/>
      <c r="M589" s="24"/>
      <c r="N589" s="24"/>
      <c r="O589" s="24"/>
      <c r="P589" s="24"/>
    </row>
    <row r="590" spans="1:16" ht="16.5" thickBot="1" x14ac:dyDescent="0.25">
      <c r="A590" s="190"/>
      <c r="B590" s="24"/>
      <c r="C590" s="191"/>
      <c r="D590" s="196"/>
      <c r="E590" s="24"/>
      <c r="F590" s="197"/>
      <c r="G590" s="24"/>
      <c r="H590" s="24"/>
      <c r="I590" s="24"/>
      <c r="K590" s="24"/>
      <c r="L590" s="24"/>
      <c r="M590" s="24"/>
      <c r="N590" s="24"/>
      <c r="O590" s="24"/>
      <c r="P590" s="24"/>
    </row>
    <row r="591" spans="1:16" ht="16.5" thickBot="1" x14ac:dyDescent="0.25">
      <c r="A591" s="190"/>
      <c r="B591" s="24"/>
      <c r="C591" s="191"/>
      <c r="D591" s="196"/>
      <c r="E591" s="24"/>
      <c r="F591" s="197"/>
      <c r="G591" s="24"/>
      <c r="H591" s="24"/>
      <c r="I591" s="24"/>
      <c r="K591" s="24"/>
      <c r="L591" s="24"/>
      <c r="M591" s="24"/>
      <c r="N591" s="24"/>
      <c r="O591" s="24"/>
      <c r="P591" s="24"/>
    </row>
    <row r="592" spans="1:16" ht="16.5" thickBot="1" x14ac:dyDescent="0.25">
      <c r="A592" s="190"/>
      <c r="B592" s="24"/>
      <c r="C592" s="191"/>
      <c r="D592" s="196"/>
      <c r="E592" s="24"/>
      <c r="F592" s="197"/>
      <c r="G592" s="24"/>
      <c r="H592" s="24"/>
      <c r="I592" s="24"/>
      <c r="K592" s="24"/>
      <c r="L592" s="24"/>
      <c r="M592" s="24"/>
      <c r="N592" s="24"/>
      <c r="O592" s="24"/>
      <c r="P592" s="24"/>
    </row>
    <row r="593" spans="1:16" ht="16.5" thickBot="1" x14ac:dyDescent="0.25">
      <c r="A593" s="190"/>
      <c r="B593" s="24"/>
      <c r="C593" s="191"/>
      <c r="D593" s="196"/>
      <c r="E593" s="24"/>
      <c r="F593" s="197"/>
      <c r="G593" s="24"/>
      <c r="H593" s="24"/>
      <c r="I593" s="24"/>
      <c r="K593" s="24"/>
      <c r="L593" s="24"/>
      <c r="M593" s="24"/>
      <c r="N593" s="24"/>
      <c r="O593" s="24"/>
      <c r="P593" s="24"/>
    </row>
    <row r="594" spans="1:16" ht="16.5" thickBot="1" x14ac:dyDescent="0.25">
      <c r="A594" s="190"/>
      <c r="B594" s="24"/>
      <c r="C594" s="191"/>
      <c r="D594" s="196"/>
      <c r="E594" s="24"/>
      <c r="F594" s="197"/>
      <c r="G594" s="24"/>
      <c r="H594" s="24"/>
      <c r="I594" s="24"/>
      <c r="K594" s="24"/>
      <c r="L594" s="24"/>
      <c r="M594" s="24"/>
      <c r="N594" s="24"/>
      <c r="O594" s="24"/>
      <c r="P594" s="24"/>
    </row>
    <row r="595" spans="1:16" ht="16.5" thickBot="1" x14ac:dyDescent="0.25">
      <c r="A595" s="190"/>
      <c r="B595" s="24"/>
      <c r="C595" s="191"/>
      <c r="D595" s="196"/>
      <c r="E595" s="24"/>
      <c r="F595" s="197"/>
      <c r="G595" s="24"/>
      <c r="H595" s="24"/>
      <c r="I595" s="24"/>
      <c r="K595" s="24"/>
      <c r="L595" s="24"/>
      <c r="M595" s="24"/>
      <c r="N595" s="24"/>
      <c r="O595" s="24"/>
      <c r="P595" s="24"/>
    </row>
    <row r="596" spans="1:16" ht="16.5" thickBot="1" x14ac:dyDescent="0.25">
      <c r="A596" s="190"/>
      <c r="B596" s="24"/>
      <c r="C596" s="191"/>
      <c r="D596" s="196"/>
      <c r="E596" s="24"/>
      <c r="F596" s="197"/>
      <c r="G596" s="24"/>
      <c r="H596" s="24"/>
      <c r="I596" s="24"/>
      <c r="K596" s="24"/>
      <c r="L596" s="24"/>
      <c r="M596" s="24"/>
      <c r="N596" s="24"/>
      <c r="O596" s="24"/>
      <c r="P596" s="24"/>
    </row>
    <row r="597" spans="1:16" ht="16.5" thickBot="1" x14ac:dyDescent="0.25">
      <c r="A597" s="190"/>
      <c r="B597" s="24"/>
      <c r="C597" s="191"/>
      <c r="D597" s="196"/>
      <c r="E597" s="24"/>
      <c r="F597" s="197"/>
      <c r="G597" s="24"/>
      <c r="H597" s="24"/>
      <c r="I597" s="24"/>
      <c r="K597" s="24"/>
      <c r="L597" s="24"/>
      <c r="M597" s="24"/>
      <c r="N597" s="24"/>
      <c r="O597" s="24"/>
      <c r="P597" s="24"/>
    </row>
    <row r="598" spans="1:16" ht="16.5" thickBot="1" x14ac:dyDescent="0.25">
      <c r="A598" s="190"/>
      <c r="B598" s="24"/>
      <c r="C598" s="191"/>
      <c r="D598" s="196"/>
      <c r="E598" s="24"/>
      <c r="F598" s="197"/>
      <c r="G598" s="24"/>
      <c r="H598" s="24"/>
      <c r="I598" s="24"/>
      <c r="K598" s="24"/>
      <c r="L598" s="24"/>
      <c r="M598" s="24"/>
      <c r="N598" s="24"/>
      <c r="O598" s="24"/>
      <c r="P598" s="24"/>
    </row>
    <row r="599" spans="1:16" ht="16.5" thickBot="1" x14ac:dyDescent="0.25">
      <c r="A599" s="190"/>
      <c r="B599" s="24"/>
      <c r="C599" s="191"/>
      <c r="D599" s="196"/>
      <c r="E599" s="24"/>
      <c r="F599" s="197"/>
      <c r="G599" s="24"/>
      <c r="H599" s="24"/>
      <c r="I599" s="24"/>
      <c r="K599" s="24"/>
      <c r="L599" s="24"/>
      <c r="M599" s="24"/>
      <c r="N599" s="24"/>
      <c r="O599" s="24"/>
      <c r="P599" s="24"/>
    </row>
    <row r="600" spans="1:16" ht="16.5" thickBot="1" x14ac:dyDescent="0.25">
      <c r="A600" s="190"/>
      <c r="B600" s="24"/>
      <c r="C600" s="191"/>
      <c r="D600" s="196"/>
      <c r="E600" s="24"/>
      <c r="F600" s="197"/>
      <c r="G600" s="24"/>
      <c r="H600" s="24"/>
      <c r="I600" s="24"/>
      <c r="K600" s="24"/>
      <c r="L600" s="24"/>
      <c r="M600" s="24"/>
      <c r="N600" s="24"/>
      <c r="O600" s="24"/>
      <c r="P600" s="24"/>
    </row>
    <row r="601" spans="1:16" ht="16.5" thickBot="1" x14ac:dyDescent="0.25">
      <c r="A601" s="190"/>
      <c r="B601" s="24"/>
      <c r="C601" s="191"/>
      <c r="D601" s="196"/>
      <c r="E601" s="24"/>
      <c r="F601" s="197"/>
      <c r="G601" s="24"/>
      <c r="H601" s="24"/>
      <c r="I601" s="24"/>
      <c r="K601" s="24"/>
      <c r="L601" s="24"/>
      <c r="M601" s="24"/>
      <c r="N601" s="24"/>
      <c r="O601" s="24"/>
      <c r="P601" s="24"/>
    </row>
    <row r="602" spans="1:16" ht="16.5" thickBot="1" x14ac:dyDescent="0.25">
      <c r="A602" s="190"/>
      <c r="B602" s="24"/>
      <c r="C602" s="191"/>
      <c r="D602" s="196"/>
      <c r="E602" s="24"/>
      <c r="F602" s="197"/>
      <c r="G602" s="24"/>
      <c r="H602" s="24"/>
      <c r="I602" s="24"/>
      <c r="K602" s="24"/>
      <c r="L602" s="24"/>
      <c r="M602" s="24"/>
      <c r="N602" s="24"/>
      <c r="O602" s="24"/>
      <c r="P602" s="24"/>
    </row>
    <row r="603" spans="1:16" ht="16.5" thickBot="1" x14ac:dyDescent="0.25">
      <c r="A603" s="190"/>
      <c r="B603" s="24"/>
      <c r="C603" s="191"/>
      <c r="D603" s="196"/>
      <c r="E603" s="24"/>
      <c r="F603" s="197"/>
      <c r="G603" s="24"/>
      <c r="H603" s="24"/>
      <c r="I603" s="24"/>
      <c r="K603" s="24"/>
      <c r="L603" s="24"/>
      <c r="M603" s="24"/>
      <c r="N603" s="24"/>
      <c r="O603" s="24"/>
      <c r="P603" s="24"/>
    </row>
    <row r="604" spans="1:16" ht="16.5" thickBot="1" x14ac:dyDescent="0.25">
      <c r="A604" s="190"/>
      <c r="B604" s="24"/>
      <c r="C604" s="191"/>
      <c r="D604" s="196"/>
      <c r="E604" s="24"/>
      <c r="F604" s="197"/>
      <c r="G604" s="24"/>
      <c r="H604" s="24"/>
      <c r="I604" s="24"/>
      <c r="K604" s="24"/>
      <c r="L604" s="24"/>
      <c r="M604" s="24"/>
      <c r="N604" s="24"/>
      <c r="O604" s="24"/>
      <c r="P604" s="24"/>
    </row>
    <row r="605" spans="1:16" ht="16.5" thickBot="1" x14ac:dyDescent="0.25">
      <c r="A605" s="190"/>
      <c r="B605" s="24"/>
      <c r="C605" s="191"/>
      <c r="D605" s="196"/>
      <c r="E605" s="24"/>
      <c r="F605" s="197"/>
      <c r="G605" s="24"/>
      <c r="H605" s="24"/>
      <c r="I605" s="24"/>
      <c r="K605" s="24"/>
      <c r="L605" s="24"/>
      <c r="M605" s="24"/>
      <c r="N605" s="24"/>
      <c r="O605" s="24"/>
      <c r="P605" s="24"/>
    </row>
    <row r="606" spans="1:16" ht="16.5" thickBot="1" x14ac:dyDescent="0.25">
      <c r="A606" s="190"/>
      <c r="B606" s="24"/>
      <c r="C606" s="191"/>
      <c r="D606" s="196"/>
      <c r="E606" s="24"/>
      <c r="F606" s="197"/>
      <c r="G606" s="24"/>
      <c r="H606" s="24"/>
      <c r="I606" s="24"/>
      <c r="K606" s="24"/>
      <c r="L606" s="24"/>
      <c r="M606" s="24"/>
      <c r="N606" s="24"/>
      <c r="O606" s="24"/>
      <c r="P606" s="24"/>
    </row>
    <row r="607" spans="1:16" ht="16.5" thickBot="1" x14ac:dyDescent="0.25">
      <c r="A607" s="190"/>
      <c r="B607" s="24"/>
      <c r="C607" s="191"/>
      <c r="D607" s="196"/>
      <c r="E607" s="24"/>
      <c r="F607" s="197"/>
      <c r="G607" s="24"/>
      <c r="H607" s="24"/>
      <c r="I607" s="24"/>
      <c r="K607" s="24"/>
      <c r="L607" s="24"/>
      <c r="M607" s="24"/>
      <c r="N607" s="24"/>
      <c r="O607" s="24"/>
      <c r="P607" s="24"/>
    </row>
    <row r="608" spans="1:16" ht="16.5" thickBot="1" x14ac:dyDescent="0.25">
      <c r="A608" s="190"/>
      <c r="B608" s="24"/>
      <c r="C608" s="191"/>
      <c r="D608" s="196"/>
      <c r="E608" s="24"/>
      <c r="F608" s="197"/>
      <c r="G608" s="24"/>
      <c r="H608" s="24"/>
      <c r="I608" s="24"/>
      <c r="K608" s="24"/>
      <c r="L608" s="24"/>
      <c r="M608" s="24"/>
      <c r="N608" s="24"/>
      <c r="O608" s="24"/>
      <c r="P608" s="24"/>
    </row>
    <row r="609" spans="1:16" ht="16.5" thickBot="1" x14ac:dyDescent="0.25">
      <c r="A609" s="190"/>
      <c r="B609" s="24"/>
      <c r="C609" s="191"/>
      <c r="D609" s="196"/>
      <c r="E609" s="24"/>
      <c r="F609" s="197"/>
      <c r="G609" s="24"/>
      <c r="H609" s="24"/>
      <c r="I609" s="24"/>
      <c r="K609" s="24"/>
      <c r="L609" s="24"/>
      <c r="M609" s="24"/>
      <c r="N609" s="24"/>
      <c r="O609" s="24"/>
      <c r="P609" s="24"/>
    </row>
    <row r="610" spans="1:16" ht="16.5" thickBot="1" x14ac:dyDescent="0.25">
      <c r="A610" s="190"/>
      <c r="B610" s="24"/>
      <c r="C610" s="191"/>
      <c r="D610" s="196"/>
      <c r="E610" s="24"/>
      <c r="F610" s="197"/>
      <c r="G610" s="24"/>
      <c r="H610" s="24"/>
      <c r="I610" s="24"/>
      <c r="K610" s="24"/>
      <c r="L610" s="24"/>
      <c r="M610" s="24"/>
      <c r="N610" s="24"/>
      <c r="O610" s="24"/>
      <c r="P610" s="24"/>
    </row>
    <row r="611" spans="1:16" ht="16.5" thickBot="1" x14ac:dyDescent="0.25">
      <c r="A611" s="190"/>
      <c r="B611" s="24"/>
      <c r="C611" s="191"/>
      <c r="D611" s="196"/>
      <c r="E611" s="24"/>
      <c r="F611" s="197"/>
      <c r="G611" s="24"/>
      <c r="H611" s="24"/>
      <c r="I611" s="24"/>
      <c r="K611" s="24"/>
      <c r="L611" s="24"/>
      <c r="M611" s="24"/>
      <c r="N611" s="24"/>
      <c r="O611" s="24"/>
      <c r="P611" s="24"/>
    </row>
    <row r="612" spans="1:16" ht="16.5" thickBot="1" x14ac:dyDescent="0.25">
      <c r="A612" s="190"/>
      <c r="B612" s="24"/>
      <c r="C612" s="191"/>
      <c r="D612" s="196"/>
      <c r="E612" s="24"/>
      <c r="F612" s="197"/>
      <c r="G612" s="24"/>
      <c r="H612" s="24"/>
      <c r="I612" s="24"/>
      <c r="K612" s="24"/>
      <c r="L612" s="24"/>
      <c r="M612" s="24"/>
      <c r="N612" s="24"/>
      <c r="O612" s="24"/>
      <c r="P612" s="24"/>
    </row>
    <row r="613" spans="1:16" ht="16.5" thickBot="1" x14ac:dyDescent="0.25">
      <c r="A613" s="190"/>
      <c r="B613" s="24"/>
      <c r="C613" s="191"/>
      <c r="D613" s="196"/>
      <c r="E613" s="24"/>
      <c r="F613" s="197"/>
      <c r="G613" s="24"/>
      <c r="H613" s="24"/>
      <c r="I613" s="24"/>
      <c r="K613" s="24"/>
      <c r="L613" s="24"/>
      <c r="M613" s="24"/>
      <c r="N613" s="24"/>
      <c r="O613" s="24"/>
      <c r="P613" s="24"/>
    </row>
    <row r="614" spans="1:16" ht="16.5" thickBot="1" x14ac:dyDescent="0.25">
      <c r="A614" s="190"/>
      <c r="B614" s="24"/>
      <c r="C614" s="191"/>
      <c r="D614" s="196"/>
      <c r="E614" s="24"/>
      <c r="F614" s="197"/>
      <c r="G614" s="24"/>
      <c r="H614" s="24"/>
      <c r="I614" s="24"/>
      <c r="K614" s="24"/>
      <c r="L614" s="24"/>
      <c r="M614" s="24"/>
      <c r="N614" s="24"/>
      <c r="O614" s="24"/>
      <c r="P614" s="24"/>
    </row>
    <row r="615" spans="1:16" ht="16.5" thickBot="1" x14ac:dyDescent="0.25">
      <c r="A615" s="190"/>
      <c r="B615" s="24"/>
      <c r="C615" s="191"/>
      <c r="D615" s="196"/>
      <c r="E615" s="24"/>
      <c r="F615" s="197"/>
      <c r="G615" s="24"/>
      <c r="H615" s="24"/>
      <c r="I615" s="24"/>
      <c r="K615" s="24"/>
      <c r="L615" s="24"/>
      <c r="M615" s="24"/>
      <c r="N615" s="24"/>
      <c r="O615" s="24"/>
      <c r="P615" s="24"/>
    </row>
    <row r="616" spans="1:16" ht="16.5" thickBot="1" x14ac:dyDescent="0.25">
      <c r="A616" s="190"/>
      <c r="B616" s="24"/>
      <c r="C616" s="191"/>
      <c r="D616" s="196"/>
      <c r="E616" s="24"/>
      <c r="F616" s="197"/>
      <c r="G616" s="24"/>
      <c r="H616" s="24"/>
      <c r="I616" s="24"/>
      <c r="K616" s="24"/>
      <c r="L616" s="24"/>
      <c r="M616" s="24"/>
      <c r="N616" s="24"/>
      <c r="O616" s="24"/>
      <c r="P616" s="24"/>
    </row>
    <row r="617" spans="1:16" ht="16.5" thickBot="1" x14ac:dyDescent="0.25">
      <c r="A617" s="190"/>
      <c r="B617" s="24"/>
      <c r="C617" s="191"/>
      <c r="D617" s="196"/>
      <c r="E617" s="24"/>
      <c r="F617" s="197"/>
      <c r="G617" s="24"/>
      <c r="H617" s="24"/>
      <c r="I617" s="24"/>
      <c r="K617" s="24"/>
      <c r="L617" s="24"/>
      <c r="M617" s="24"/>
      <c r="N617" s="24"/>
      <c r="O617" s="24"/>
      <c r="P617" s="24"/>
    </row>
    <row r="618" spans="1:16" ht="16.5" thickBot="1" x14ac:dyDescent="0.25">
      <c r="A618" s="190"/>
      <c r="B618" s="24"/>
      <c r="C618" s="191"/>
      <c r="D618" s="196"/>
      <c r="E618" s="24"/>
      <c r="F618" s="197"/>
      <c r="G618" s="24"/>
      <c r="H618" s="24"/>
      <c r="I618" s="24"/>
      <c r="K618" s="24"/>
      <c r="L618" s="24"/>
      <c r="M618" s="24"/>
      <c r="N618" s="24"/>
      <c r="O618" s="24"/>
      <c r="P618" s="24"/>
    </row>
    <row r="619" spans="1:16" ht="16.5" thickBot="1" x14ac:dyDescent="0.25">
      <c r="A619" s="190"/>
      <c r="B619" s="24"/>
      <c r="C619" s="191"/>
      <c r="D619" s="196"/>
      <c r="E619" s="24"/>
      <c r="F619" s="197"/>
      <c r="G619" s="24"/>
      <c r="H619" s="24"/>
      <c r="I619" s="24"/>
      <c r="K619" s="24"/>
      <c r="L619" s="24"/>
      <c r="M619" s="24"/>
      <c r="N619" s="24"/>
      <c r="O619" s="24"/>
      <c r="P619" s="24"/>
    </row>
    <row r="620" spans="1:16" ht="16.5" thickBot="1" x14ac:dyDescent="0.25">
      <c r="A620" s="190"/>
      <c r="B620" s="24"/>
      <c r="C620" s="191"/>
      <c r="D620" s="196"/>
      <c r="E620" s="24"/>
      <c r="F620" s="197"/>
      <c r="G620" s="24"/>
      <c r="H620" s="24"/>
      <c r="I620" s="24"/>
      <c r="K620" s="24"/>
      <c r="L620" s="24"/>
      <c r="M620" s="24"/>
      <c r="N620" s="24"/>
      <c r="O620" s="24"/>
      <c r="P620" s="24"/>
    </row>
    <row r="621" spans="1:16" ht="16.5" thickBot="1" x14ac:dyDescent="0.25">
      <c r="A621" s="190"/>
      <c r="B621" s="24"/>
      <c r="C621" s="191"/>
      <c r="D621" s="196"/>
      <c r="E621" s="24"/>
      <c r="F621" s="197"/>
      <c r="G621" s="24"/>
      <c r="H621" s="24"/>
      <c r="I621" s="24"/>
      <c r="K621" s="24"/>
      <c r="L621" s="24"/>
      <c r="M621" s="24"/>
      <c r="N621" s="24"/>
      <c r="O621" s="24"/>
      <c r="P621" s="24"/>
    </row>
    <row r="622" spans="1:16" ht="16.5" thickBot="1" x14ac:dyDescent="0.25">
      <c r="A622" s="190"/>
      <c r="B622" s="24"/>
      <c r="C622" s="191"/>
      <c r="D622" s="196"/>
      <c r="E622" s="24"/>
      <c r="F622" s="197"/>
      <c r="G622" s="24"/>
      <c r="H622" s="24"/>
      <c r="I622" s="24"/>
      <c r="K622" s="24"/>
      <c r="L622" s="24"/>
      <c r="M622" s="24"/>
      <c r="N622" s="24"/>
      <c r="O622" s="24"/>
      <c r="P622" s="24"/>
    </row>
    <row r="623" spans="1:16" ht="16.5" thickBot="1" x14ac:dyDescent="0.25">
      <c r="A623" s="190"/>
      <c r="B623" s="24"/>
      <c r="C623" s="191"/>
      <c r="D623" s="196"/>
      <c r="E623" s="24"/>
      <c r="F623" s="197"/>
      <c r="G623" s="24"/>
      <c r="H623" s="24"/>
      <c r="I623" s="24"/>
      <c r="K623" s="24"/>
      <c r="L623" s="24"/>
      <c r="M623" s="24"/>
      <c r="N623" s="24"/>
      <c r="O623" s="24"/>
      <c r="P623" s="24"/>
    </row>
    <row r="624" spans="1:16" ht="16.5" thickBot="1" x14ac:dyDescent="0.25">
      <c r="A624" s="190"/>
      <c r="B624" s="24"/>
      <c r="C624" s="191"/>
      <c r="D624" s="196"/>
      <c r="E624" s="24"/>
      <c r="F624" s="197"/>
      <c r="G624" s="24"/>
      <c r="H624" s="24"/>
      <c r="I624" s="24"/>
      <c r="K624" s="24"/>
      <c r="L624" s="24"/>
      <c r="M624" s="24"/>
      <c r="N624" s="24"/>
      <c r="O624" s="24"/>
      <c r="P624" s="24"/>
    </row>
    <row r="625" spans="1:16" ht="16.5" thickBot="1" x14ac:dyDescent="0.25">
      <c r="A625" s="190"/>
      <c r="B625" s="24"/>
      <c r="C625" s="191"/>
      <c r="D625" s="196"/>
      <c r="E625" s="24"/>
      <c r="F625" s="197"/>
      <c r="G625" s="24"/>
      <c r="H625" s="24"/>
      <c r="I625" s="24"/>
      <c r="K625" s="24"/>
      <c r="L625" s="24"/>
      <c r="M625" s="24"/>
      <c r="N625" s="24"/>
      <c r="O625" s="24"/>
      <c r="P625" s="24"/>
    </row>
    <row r="626" spans="1:16" ht="16.5" thickBot="1" x14ac:dyDescent="0.25">
      <c r="A626" s="190"/>
      <c r="B626" s="24"/>
      <c r="C626" s="191"/>
      <c r="D626" s="196"/>
      <c r="E626" s="24"/>
      <c r="F626" s="197"/>
      <c r="G626" s="24"/>
      <c r="H626" s="24"/>
      <c r="I626" s="24"/>
      <c r="K626" s="24"/>
      <c r="L626" s="24"/>
      <c r="M626" s="24"/>
      <c r="N626" s="24"/>
      <c r="O626" s="24"/>
      <c r="P626" s="24"/>
    </row>
    <row r="627" spans="1:16" ht="16.5" thickBot="1" x14ac:dyDescent="0.25">
      <c r="A627" s="190"/>
      <c r="B627" s="24"/>
      <c r="C627" s="191"/>
      <c r="D627" s="196"/>
      <c r="E627" s="24"/>
      <c r="F627" s="197"/>
      <c r="G627" s="24"/>
      <c r="H627" s="24"/>
      <c r="I627" s="24"/>
      <c r="K627" s="24"/>
      <c r="L627" s="24"/>
      <c r="M627" s="24"/>
      <c r="N627" s="24"/>
      <c r="O627" s="24"/>
      <c r="P627" s="24"/>
    </row>
    <row r="628" spans="1:16" ht="16.5" thickBot="1" x14ac:dyDescent="0.25">
      <c r="A628" s="190"/>
      <c r="B628" s="24"/>
      <c r="C628" s="191"/>
      <c r="D628" s="196"/>
      <c r="E628" s="24"/>
      <c r="F628" s="197"/>
      <c r="G628" s="24"/>
      <c r="H628" s="24"/>
      <c r="I628" s="24"/>
      <c r="K628" s="24"/>
      <c r="L628" s="24"/>
      <c r="M628" s="24"/>
      <c r="N628" s="24"/>
      <c r="O628" s="24"/>
      <c r="P628" s="24"/>
    </row>
    <row r="629" spans="1:16" ht="16.5" thickBot="1" x14ac:dyDescent="0.25">
      <c r="A629" s="190"/>
      <c r="B629" s="24"/>
      <c r="C629" s="191"/>
      <c r="D629" s="196"/>
      <c r="E629" s="24"/>
      <c r="F629" s="197"/>
      <c r="G629" s="24"/>
      <c r="H629" s="24"/>
      <c r="I629" s="24"/>
      <c r="K629" s="24"/>
      <c r="L629" s="24"/>
      <c r="M629" s="24"/>
      <c r="N629" s="24"/>
      <c r="O629" s="24"/>
      <c r="P629" s="24"/>
    </row>
    <row r="630" spans="1:16" ht="16.5" thickBot="1" x14ac:dyDescent="0.25">
      <c r="A630" s="190"/>
      <c r="B630" s="24"/>
      <c r="C630" s="191"/>
      <c r="D630" s="196"/>
      <c r="E630" s="24"/>
      <c r="F630" s="197"/>
      <c r="G630" s="24"/>
      <c r="H630" s="24"/>
      <c r="I630" s="24"/>
      <c r="K630" s="24"/>
      <c r="L630" s="24"/>
      <c r="M630" s="24"/>
      <c r="N630" s="24"/>
      <c r="O630" s="24"/>
      <c r="P630" s="24"/>
    </row>
    <row r="631" spans="1:16" ht="16.5" thickBot="1" x14ac:dyDescent="0.25">
      <c r="A631" s="190"/>
      <c r="B631" s="24"/>
      <c r="C631" s="191"/>
      <c r="D631" s="196"/>
      <c r="E631" s="24"/>
      <c r="F631" s="197"/>
      <c r="G631" s="24"/>
      <c r="H631" s="24"/>
      <c r="I631" s="24"/>
      <c r="K631" s="24"/>
      <c r="L631" s="24"/>
      <c r="M631" s="24"/>
      <c r="N631" s="24"/>
      <c r="O631" s="24"/>
      <c r="P631" s="24"/>
    </row>
    <row r="632" spans="1:16" ht="16.5" thickBot="1" x14ac:dyDescent="0.25">
      <c r="A632" s="190"/>
      <c r="B632" s="24"/>
      <c r="C632" s="191"/>
      <c r="D632" s="196"/>
      <c r="E632" s="24"/>
      <c r="F632" s="197"/>
      <c r="G632" s="24"/>
      <c r="H632" s="24"/>
      <c r="I632" s="24"/>
      <c r="K632" s="24"/>
      <c r="L632" s="24"/>
      <c r="M632" s="24"/>
      <c r="N632" s="24"/>
      <c r="O632" s="24"/>
      <c r="P632" s="24"/>
    </row>
    <row r="633" spans="1:16" ht="16.5" thickBot="1" x14ac:dyDescent="0.25">
      <c r="A633" s="190"/>
      <c r="B633" s="24"/>
      <c r="C633" s="191"/>
      <c r="D633" s="196"/>
      <c r="E633" s="24"/>
      <c r="F633" s="197"/>
      <c r="G633" s="24"/>
      <c r="H633" s="24"/>
      <c r="I633" s="24"/>
      <c r="K633" s="24"/>
      <c r="L633" s="24"/>
      <c r="M633" s="24"/>
      <c r="N633" s="24"/>
      <c r="O633" s="24"/>
      <c r="P633" s="24"/>
    </row>
    <row r="634" spans="1:16" ht="16.5" thickBot="1" x14ac:dyDescent="0.25">
      <c r="A634" s="190"/>
      <c r="B634" s="24"/>
      <c r="C634" s="191"/>
      <c r="D634" s="196"/>
      <c r="E634" s="24"/>
      <c r="F634" s="197"/>
      <c r="G634" s="24"/>
      <c r="H634" s="24"/>
      <c r="I634" s="24"/>
      <c r="K634" s="24"/>
      <c r="L634" s="24"/>
      <c r="M634" s="24"/>
      <c r="N634" s="24"/>
      <c r="O634" s="24"/>
      <c r="P634" s="24"/>
    </row>
    <row r="635" spans="1:16" ht="16.5" thickBot="1" x14ac:dyDescent="0.25">
      <c r="A635" s="190"/>
      <c r="B635" s="24"/>
      <c r="C635" s="191"/>
      <c r="D635" s="196"/>
      <c r="E635" s="24"/>
      <c r="F635" s="197"/>
      <c r="G635" s="24"/>
      <c r="H635" s="24"/>
      <c r="I635" s="24"/>
      <c r="K635" s="24"/>
      <c r="L635" s="24"/>
      <c r="M635" s="24"/>
      <c r="N635" s="24"/>
      <c r="O635" s="24"/>
      <c r="P635" s="24"/>
    </row>
    <row r="636" spans="1:16" ht="16.5" thickBot="1" x14ac:dyDescent="0.25">
      <c r="A636" s="190"/>
      <c r="B636" s="24"/>
      <c r="C636" s="191"/>
      <c r="D636" s="196"/>
      <c r="E636" s="24"/>
      <c r="F636" s="197"/>
      <c r="G636" s="24"/>
      <c r="H636" s="24"/>
      <c r="I636" s="24"/>
      <c r="K636" s="24"/>
      <c r="L636" s="24"/>
      <c r="M636" s="24"/>
      <c r="N636" s="24"/>
      <c r="O636" s="24"/>
      <c r="P636" s="24"/>
    </row>
    <row r="637" spans="1:16" ht="16.5" thickBot="1" x14ac:dyDescent="0.25">
      <c r="A637" s="190"/>
      <c r="B637" s="24"/>
      <c r="C637" s="191"/>
      <c r="D637" s="196"/>
      <c r="E637" s="24"/>
      <c r="F637" s="197"/>
      <c r="G637" s="24"/>
      <c r="H637" s="24"/>
      <c r="I637" s="24"/>
      <c r="K637" s="24"/>
      <c r="L637" s="24"/>
      <c r="M637" s="24"/>
      <c r="N637" s="24"/>
      <c r="O637" s="24"/>
      <c r="P637" s="24"/>
    </row>
    <row r="638" spans="1:16" ht="16.5" thickBot="1" x14ac:dyDescent="0.25">
      <c r="A638" s="190"/>
      <c r="B638" s="24"/>
      <c r="C638" s="191"/>
      <c r="D638" s="196"/>
      <c r="E638" s="24"/>
      <c r="F638" s="197"/>
      <c r="G638" s="24"/>
      <c r="H638" s="24"/>
      <c r="I638" s="24"/>
      <c r="K638" s="24"/>
      <c r="L638" s="24"/>
      <c r="M638" s="24"/>
      <c r="N638" s="24"/>
      <c r="O638" s="24"/>
      <c r="P638" s="24"/>
    </row>
    <row r="639" spans="1:16" ht="16.5" thickBot="1" x14ac:dyDescent="0.25">
      <c r="A639" s="190"/>
      <c r="B639" s="24"/>
      <c r="C639" s="191"/>
      <c r="D639" s="196"/>
      <c r="E639" s="24"/>
      <c r="F639" s="197"/>
      <c r="G639" s="24"/>
      <c r="H639" s="24"/>
      <c r="I639" s="24"/>
      <c r="K639" s="24"/>
      <c r="L639" s="24"/>
      <c r="M639" s="24"/>
      <c r="N639" s="24"/>
      <c r="O639" s="24"/>
      <c r="P639" s="24"/>
    </row>
    <row r="640" spans="1:16" ht="16.5" thickBot="1" x14ac:dyDescent="0.25">
      <c r="A640" s="190"/>
      <c r="B640" s="24"/>
      <c r="C640" s="191"/>
      <c r="D640" s="196"/>
      <c r="E640" s="24"/>
      <c r="F640" s="197"/>
      <c r="G640" s="24"/>
      <c r="H640" s="24"/>
      <c r="I640" s="24"/>
      <c r="K640" s="24"/>
      <c r="L640" s="24"/>
      <c r="M640" s="24"/>
      <c r="N640" s="24"/>
      <c r="O640" s="24"/>
      <c r="P640" s="24"/>
    </row>
    <row r="641" spans="1:16" ht="16.5" thickBot="1" x14ac:dyDescent="0.25">
      <c r="A641" s="190"/>
      <c r="B641" s="24"/>
      <c r="C641" s="191"/>
      <c r="D641" s="196"/>
      <c r="E641" s="24"/>
      <c r="F641" s="197"/>
      <c r="G641" s="24"/>
      <c r="H641" s="24"/>
      <c r="I641" s="24"/>
      <c r="K641" s="24"/>
      <c r="L641" s="24"/>
      <c r="M641" s="24"/>
      <c r="N641" s="24"/>
      <c r="O641" s="24"/>
      <c r="P641" s="24"/>
    </row>
    <row r="642" spans="1:16" ht="16.5" thickBot="1" x14ac:dyDescent="0.25">
      <c r="A642" s="190"/>
      <c r="B642" s="24"/>
      <c r="C642" s="191"/>
      <c r="D642" s="196"/>
      <c r="E642" s="24"/>
      <c r="F642" s="197"/>
      <c r="G642" s="24"/>
      <c r="H642" s="24"/>
      <c r="I642" s="24"/>
      <c r="K642" s="24"/>
      <c r="L642" s="24"/>
      <c r="M642" s="24"/>
      <c r="N642" s="24"/>
      <c r="O642" s="24"/>
      <c r="P642" s="24"/>
    </row>
    <row r="643" spans="1:16" ht="16.5" thickBot="1" x14ac:dyDescent="0.25">
      <c r="A643" s="190"/>
      <c r="B643" s="24"/>
      <c r="C643" s="191"/>
      <c r="D643" s="196"/>
      <c r="E643" s="24"/>
      <c r="F643" s="197"/>
      <c r="G643" s="24"/>
      <c r="H643" s="24"/>
      <c r="I643" s="24"/>
      <c r="K643" s="24"/>
      <c r="L643" s="24"/>
      <c r="M643" s="24"/>
      <c r="N643" s="24"/>
      <c r="O643" s="24"/>
      <c r="P643" s="24"/>
    </row>
    <row r="644" spans="1:16" ht="16.5" thickBot="1" x14ac:dyDescent="0.25">
      <c r="A644" s="190"/>
      <c r="B644" s="24"/>
      <c r="C644" s="191"/>
      <c r="D644" s="196"/>
      <c r="E644" s="24"/>
      <c r="F644" s="197"/>
      <c r="G644" s="24"/>
      <c r="H644" s="24"/>
      <c r="I644" s="24"/>
      <c r="K644" s="24"/>
      <c r="L644" s="24"/>
      <c r="M644" s="24"/>
      <c r="N644" s="24"/>
      <c r="O644" s="24"/>
      <c r="P644" s="24"/>
    </row>
    <row r="645" spans="1:16" ht="16.5" thickBot="1" x14ac:dyDescent="0.25">
      <c r="A645" s="190"/>
      <c r="B645" s="24"/>
      <c r="C645" s="191"/>
      <c r="D645" s="196"/>
      <c r="E645" s="24"/>
      <c r="F645" s="197"/>
      <c r="G645" s="24"/>
      <c r="H645" s="24"/>
      <c r="I645" s="24"/>
      <c r="K645" s="24"/>
      <c r="L645" s="24"/>
      <c r="M645" s="24"/>
      <c r="N645" s="24"/>
      <c r="O645" s="24"/>
      <c r="P645" s="24"/>
    </row>
    <row r="646" spans="1:16" ht="16.5" thickBot="1" x14ac:dyDescent="0.25">
      <c r="A646" s="190"/>
      <c r="B646" s="24"/>
      <c r="C646" s="191"/>
      <c r="D646" s="196"/>
      <c r="E646" s="24"/>
      <c r="F646" s="197"/>
      <c r="G646" s="24"/>
      <c r="H646" s="24"/>
      <c r="I646" s="24"/>
      <c r="K646" s="24"/>
      <c r="L646" s="24"/>
      <c r="M646" s="24"/>
      <c r="N646" s="24"/>
      <c r="O646" s="24"/>
      <c r="P646" s="24"/>
    </row>
    <row r="647" spans="1:16" ht="16.5" thickBot="1" x14ac:dyDescent="0.25">
      <c r="A647" s="190"/>
      <c r="B647" s="24"/>
      <c r="C647" s="191"/>
      <c r="D647" s="196"/>
      <c r="E647" s="24"/>
      <c r="F647" s="197"/>
      <c r="G647" s="24"/>
      <c r="H647" s="24"/>
      <c r="I647" s="24"/>
      <c r="K647" s="24"/>
      <c r="L647" s="24"/>
      <c r="M647" s="24"/>
      <c r="N647" s="24"/>
      <c r="O647" s="24"/>
      <c r="P647" s="24"/>
    </row>
    <row r="648" spans="1:16" ht="16.5" thickBot="1" x14ac:dyDescent="0.25">
      <c r="A648" s="190"/>
      <c r="B648" s="24"/>
      <c r="C648" s="191"/>
      <c r="D648" s="196"/>
      <c r="E648" s="24"/>
      <c r="F648" s="197"/>
      <c r="G648" s="24"/>
      <c r="H648" s="24"/>
      <c r="I648" s="24"/>
      <c r="K648" s="24"/>
      <c r="L648" s="24"/>
      <c r="M648" s="24"/>
      <c r="N648" s="24"/>
      <c r="O648" s="24"/>
      <c r="P648" s="24"/>
    </row>
    <row r="649" spans="1:16" ht="16.5" thickBot="1" x14ac:dyDescent="0.25">
      <c r="A649" s="190"/>
      <c r="B649" s="24"/>
      <c r="C649" s="191"/>
      <c r="D649" s="196"/>
      <c r="E649" s="24"/>
      <c r="F649" s="197"/>
      <c r="G649" s="24"/>
      <c r="H649" s="24"/>
      <c r="I649" s="24"/>
      <c r="K649" s="24"/>
      <c r="L649" s="24"/>
      <c r="M649" s="24"/>
      <c r="N649" s="24"/>
      <c r="O649" s="24"/>
      <c r="P649" s="24"/>
    </row>
    <row r="650" spans="1:16" ht="16.5" thickBot="1" x14ac:dyDescent="0.25">
      <c r="A650" s="190"/>
      <c r="B650" s="24"/>
      <c r="C650" s="191"/>
      <c r="D650" s="196"/>
      <c r="E650" s="24"/>
      <c r="F650" s="197"/>
      <c r="G650" s="24"/>
      <c r="H650" s="24"/>
      <c r="I650" s="24"/>
      <c r="K650" s="24"/>
      <c r="L650" s="24"/>
      <c r="M650" s="24"/>
      <c r="N650" s="24"/>
      <c r="O650" s="24"/>
      <c r="P650" s="24"/>
    </row>
    <row r="651" spans="1:16" ht="16.5" thickBot="1" x14ac:dyDescent="0.25">
      <c r="A651" s="190"/>
      <c r="B651" s="24"/>
      <c r="C651" s="191"/>
      <c r="D651" s="196"/>
      <c r="E651" s="24"/>
      <c r="F651" s="197"/>
      <c r="G651" s="24"/>
      <c r="H651" s="24"/>
      <c r="I651" s="24"/>
      <c r="K651" s="24"/>
      <c r="L651" s="24"/>
      <c r="M651" s="24"/>
      <c r="N651" s="24"/>
      <c r="O651" s="24"/>
      <c r="P651" s="24"/>
    </row>
    <row r="652" spans="1:16" ht="16.5" thickBot="1" x14ac:dyDescent="0.25">
      <c r="A652" s="190"/>
      <c r="B652" s="24"/>
      <c r="C652" s="191"/>
      <c r="D652" s="196"/>
      <c r="E652" s="24"/>
      <c r="F652" s="197"/>
      <c r="G652" s="24"/>
      <c r="H652" s="24"/>
      <c r="I652" s="24"/>
      <c r="K652" s="24"/>
      <c r="L652" s="24"/>
      <c r="M652" s="24"/>
      <c r="N652" s="24"/>
      <c r="O652" s="24"/>
      <c r="P652" s="24"/>
    </row>
    <row r="653" spans="1:16" ht="16.5" thickBot="1" x14ac:dyDescent="0.25">
      <c r="A653" s="190"/>
      <c r="B653" s="24"/>
      <c r="C653" s="191"/>
      <c r="D653" s="196"/>
      <c r="E653" s="24"/>
      <c r="F653" s="197"/>
      <c r="G653" s="24"/>
      <c r="H653" s="24"/>
      <c r="I653" s="24"/>
      <c r="K653" s="24"/>
      <c r="L653" s="24"/>
      <c r="M653" s="24"/>
      <c r="N653" s="24"/>
      <c r="O653" s="24"/>
      <c r="P653" s="24"/>
    </row>
    <row r="654" spans="1:16" ht="16.5" thickBot="1" x14ac:dyDescent="0.25">
      <c r="A654" s="190"/>
      <c r="B654" s="24"/>
      <c r="C654" s="191"/>
      <c r="D654" s="196"/>
      <c r="E654" s="24"/>
      <c r="F654" s="197"/>
      <c r="G654" s="24"/>
      <c r="H654" s="24"/>
      <c r="I654" s="24"/>
      <c r="K654" s="24"/>
      <c r="L654" s="24"/>
      <c r="M654" s="24"/>
      <c r="N654" s="24"/>
      <c r="O654" s="24"/>
      <c r="P654" s="24"/>
    </row>
    <row r="655" spans="1:16" ht="16.5" thickBot="1" x14ac:dyDescent="0.25">
      <c r="A655" s="190"/>
      <c r="B655" s="24"/>
      <c r="C655" s="191"/>
      <c r="D655" s="196"/>
      <c r="E655" s="24"/>
      <c r="F655" s="197"/>
      <c r="G655" s="24"/>
      <c r="H655" s="24"/>
      <c r="I655" s="24"/>
      <c r="K655" s="24"/>
      <c r="L655" s="24"/>
      <c r="M655" s="24"/>
      <c r="N655" s="24"/>
      <c r="O655" s="24"/>
      <c r="P655" s="24"/>
    </row>
    <row r="656" spans="1:16" ht="16.5" thickBot="1" x14ac:dyDescent="0.25">
      <c r="A656" s="190"/>
      <c r="B656" s="24"/>
      <c r="C656" s="191"/>
      <c r="D656" s="196"/>
      <c r="E656" s="24"/>
      <c r="F656" s="197"/>
      <c r="G656" s="24"/>
      <c r="H656" s="24"/>
      <c r="I656" s="24"/>
      <c r="K656" s="24"/>
      <c r="L656" s="24"/>
      <c r="M656" s="24"/>
      <c r="N656" s="24"/>
      <c r="O656" s="24"/>
      <c r="P656" s="24"/>
    </row>
    <row r="657" spans="1:16" ht="16.5" thickBot="1" x14ac:dyDescent="0.25">
      <c r="A657" s="190"/>
      <c r="B657" s="24"/>
      <c r="C657" s="191"/>
      <c r="D657" s="196"/>
      <c r="E657" s="24"/>
      <c r="F657" s="197"/>
      <c r="G657" s="24"/>
      <c r="H657" s="24"/>
      <c r="I657" s="24"/>
      <c r="K657" s="24"/>
      <c r="L657" s="24"/>
      <c r="M657" s="24"/>
      <c r="N657" s="24"/>
      <c r="O657" s="24"/>
      <c r="P657" s="24"/>
    </row>
    <row r="658" spans="1:16" ht="16.5" thickBot="1" x14ac:dyDescent="0.25">
      <c r="A658" s="190"/>
      <c r="B658" s="24"/>
      <c r="C658" s="191"/>
      <c r="D658" s="196"/>
      <c r="E658" s="24"/>
      <c r="F658" s="197"/>
      <c r="G658" s="24"/>
      <c r="H658" s="24"/>
      <c r="I658" s="24"/>
      <c r="K658" s="24"/>
      <c r="L658" s="24"/>
      <c r="M658" s="24"/>
      <c r="N658" s="24"/>
      <c r="O658" s="24"/>
      <c r="P658" s="24"/>
    </row>
    <row r="659" spans="1:16" ht="16.5" thickBot="1" x14ac:dyDescent="0.25">
      <c r="A659" s="190"/>
      <c r="B659" s="24"/>
      <c r="C659" s="191"/>
      <c r="D659" s="196"/>
      <c r="E659" s="24"/>
      <c r="F659" s="197"/>
      <c r="G659" s="24"/>
      <c r="H659" s="24"/>
      <c r="I659" s="24"/>
      <c r="K659" s="24"/>
      <c r="L659" s="24"/>
      <c r="M659" s="24"/>
      <c r="N659" s="24"/>
      <c r="O659" s="24"/>
      <c r="P659" s="24"/>
    </row>
    <row r="660" spans="1:16" ht="16.5" thickBot="1" x14ac:dyDescent="0.25">
      <c r="A660" s="190"/>
      <c r="B660" s="24"/>
      <c r="C660" s="191"/>
      <c r="D660" s="196"/>
      <c r="E660" s="24"/>
      <c r="F660" s="197"/>
      <c r="G660" s="24"/>
      <c r="H660" s="24"/>
      <c r="I660" s="24"/>
      <c r="K660" s="24"/>
      <c r="L660" s="24"/>
      <c r="M660" s="24"/>
      <c r="N660" s="24"/>
      <c r="O660" s="24"/>
      <c r="P660" s="24"/>
    </row>
    <row r="661" spans="1:16" ht="16.5" thickBot="1" x14ac:dyDescent="0.25">
      <c r="A661" s="190"/>
      <c r="B661" s="24"/>
      <c r="C661" s="191"/>
      <c r="D661" s="196"/>
      <c r="E661" s="24"/>
      <c r="F661" s="197"/>
      <c r="G661" s="24"/>
      <c r="H661" s="24"/>
      <c r="I661" s="24"/>
      <c r="K661" s="24"/>
      <c r="L661" s="24"/>
      <c r="M661" s="24"/>
      <c r="N661" s="24"/>
      <c r="O661" s="24"/>
      <c r="P661" s="24"/>
    </row>
    <row r="662" spans="1:16" ht="16.5" thickBot="1" x14ac:dyDescent="0.25">
      <c r="A662" s="190"/>
      <c r="B662" s="24"/>
      <c r="C662" s="191"/>
      <c r="D662" s="196"/>
      <c r="E662" s="24"/>
      <c r="F662" s="197"/>
      <c r="G662" s="24"/>
      <c r="H662" s="24"/>
      <c r="I662" s="24"/>
      <c r="K662" s="24"/>
      <c r="L662" s="24"/>
      <c r="M662" s="24"/>
      <c r="N662" s="24"/>
      <c r="O662" s="24"/>
      <c r="P662" s="24"/>
    </row>
    <row r="663" spans="1:16" ht="16.5" thickBot="1" x14ac:dyDescent="0.25">
      <c r="A663" s="190"/>
      <c r="B663" s="24"/>
      <c r="C663" s="191"/>
      <c r="D663" s="196"/>
      <c r="E663" s="24"/>
      <c r="F663" s="197"/>
      <c r="G663" s="24"/>
      <c r="H663" s="24"/>
      <c r="I663" s="24"/>
      <c r="K663" s="24"/>
      <c r="L663" s="24"/>
      <c r="M663" s="24"/>
      <c r="N663" s="24"/>
      <c r="O663" s="24"/>
      <c r="P663" s="24"/>
    </row>
    <row r="664" spans="1:16" ht="16.5" thickBot="1" x14ac:dyDescent="0.25">
      <c r="A664" s="190"/>
      <c r="B664" s="24"/>
      <c r="C664" s="191"/>
      <c r="D664" s="196"/>
      <c r="E664" s="24"/>
      <c r="F664" s="197"/>
      <c r="G664" s="24"/>
      <c r="H664" s="24"/>
      <c r="I664" s="24"/>
      <c r="K664" s="24"/>
      <c r="L664" s="24"/>
      <c r="M664" s="24"/>
      <c r="N664" s="24"/>
      <c r="O664" s="24"/>
      <c r="P664" s="24"/>
    </row>
    <row r="665" spans="1:16" ht="16.5" thickBot="1" x14ac:dyDescent="0.25">
      <c r="A665" s="190"/>
      <c r="B665" s="24"/>
      <c r="C665" s="191"/>
      <c r="D665" s="196"/>
      <c r="E665" s="24"/>
      <c r="F665" s="197"/>
      <c r="G665" s="24"/>
      <c r="H665" s="24"/>
      <c r="I665" s="24"/>
      <c r="K665" s="24"/>
      <c r="L665" s="24"/>
      <c r="M665" s="24"/>
      <c r="N665" s="24"/>
      <c r="O665" s="24"/>
      <c r="P665" s="24"/>
    </row>
    <row r="666" spans="1:16" ht="16.5" thickBot="1" x14ac:dyDescent="0.25">
      <c r="A666" s="190"/>
      <c r="B666" s="24"/>
      <c r="C666" s="191"/>
      <c r="D666" s="196"/>
      <c r="E666" s="24"/>
      <c r="F666" s="197"/>
      <c r="G666" s="24"/>
      <c r="H666" s="24"/>
      <c r="I666" s="24"/>
      <c r="K666" s="24"/>
      <c r="L666" s="24"/>
      <c r="M666" s="24"/>
      <c r="N666" s="24"/>
      <c r="O666" s="24"/>
      <c r="P666" s="24"/>
    </row>
    <row r="667" spans="1:16" ht="16.5" thickBot="1" x14ac:dyDescent="0.25">
      <c r="A667" s="190"/>
      <c r="B667" s="24"/>
      <c r="C667" s="191"/>
      <c r="D667" s="196"/>
      <c r="E667" s="24"/>
      <c r="F667" s="197"/>
      <c r="G667" s="24"/>
      <c r="H667" s="24"/>
      <c r="I667" s="24"/>
      <c r="K667" s="24"/>
      <c r="L667" s="24"/>
      <c r="M667" s="24"/>
      <c r="N667" s="24"/>
      <c r="O667" s="24"/>
      <c r="P667" s="24"/>
    </row>
    <row r="668" spans="1:16" ht="16.5" thickBot="1" x14ac:dyDescent="0.25">
      <c r="A668" s="190"/>
      <c r="B668" s="24"/>
      <c r="C668" s="191"/>
      <c r="D668" s="196"/>
      <c r="E668" s="24"/>
      <c r="F668" s="197"/>
      <c r="G668" s="24"/>
      <c r="H668" s="24"/>
      <c r="I668" s="24"/>
      <c r="K668" s="24"/>
      <c r="L668" s="24"/>
      <c r="M668" s="24"/>
      <c r="N668" s="24"/>
      <c r="O668" s="24"/>
      <c r="P668" s="24"/>
    </row>
    <row r="669" spans="1:16" ht="16.5" thickBot="1" x14ac:dyDescent="0.25">
      <c r="A669" s="190"/>
      <c r="B669" s="24"/>
      <c r="C669" s="191"/>
      <c r="D669" s="196"/>
      <c r="E669" s="24"/>
      <c r="F669" s="197"/>
      <c r="G669" s="24"/>
      <c r="H669" s="24"/>
      <c r="I669" s="24"/>
      <c r="K669" s="24"/>
      <c r="L669" s="24"/>
      <c r="M669" s="24"/>
      <c r="N669" s="24"/>
      <c r="O669" s="24"/>
      <c r="P669" s="24"/>
    </row>
    <row r="670" spans="1:16" ht="16.5" thickBot="1" x14ac:dyDescent="0.25">
      <c r="A670" s="190"/>
      <c r="B670" s="24"/>
      <c r="C670" s="191"/>
      <c r="D670" s="196"/>
      <c r="E670" s="24"/>
      <c r="F670" s="197"/>
      <c r="G670" s="24"/>
      <c r="H670" s="24"/>
      <c r="I670" s="24"/>
      <c r="K670" s="24"/>
      <c r="L670" s="24"/>
      <c r="M670" s="24"/>
      <c r="N670" s="24"/>
      <c r="O670" s="24"/>
      <c r="P670" s="24"/>
    </row>
    <row r="671" spans="1:16" ht="16.5" thickBot="1" x14ac:dyDescent="0.25">
      <c r="A671" s="190"/>
      <c r="B671" s="24"/>
      <c r="C671" s="191"/>
      <c r="D671" s="196"/>
      <c r="E671" s="24"/>
      <c r="F671" s="197"/>
      <c r="G671" s="24"/>
      <c r="H671" s="24"/>
      <c r="I671" s="24"/>
      <c r="K671" s="24"/>
      <c r="L671" s="24"/>
      <c r="M671" s="24"/>
      <c r="N671" s="24"/>
      <c r="O671" s="24"/>
      <c r="P671" s="24"/>
    </row>
    <row r="672" spans="1:16" ht="16.5" thickBot="1" x14ac:dyDescent="0.25">
      <c r="A672" s="190"/>
      <c r="B672" s="24"/>
      <c r="C672" s="191"/>
      <c r="D672" s="196"/>
      <c r="E672" s="24"/>
      <c r="F672" s="197"/>
      <c r="G672" s="24"/>
      <c r="H672" s="24"/>
      <c r="I672" s="24"/>
      <c r="K672" s="24"/>
      <c r="L672" s="24"/>
      <c r="M672" s="24"/>
      <c r="N672" s="24"/>
      <c r="O672" s="24"/>
      <c r="P672" s="24"/>
    </row>
    <row r="673" spans="1:16" ht="16.5" thickBot="1" x14ac:dyDescent="0.25">
      <c r="A673" s="190"/>
      <c r="B673" s="24"/>
      <c r="C673" s="191"/>
      <c r="D673" s="196"/>
      <c r="E673" s="24"/>
      <c r="F673" s="197"/>
      <c r="G673" s="24"/>
      <c r="H673" s="24"/>
      <c r="I673" s="24"/>
      <c r="K673" s="24"/>
      <c r="L673" s="24"/>
      <c r="M673" s="24"/>
      <c r="N673" s="24"/>
      <c r="O673" s="24"/>
      <c r="P673" s="24"/>
    </row>
    <row r="674" spans="1:16" ht="16.5" thickBot="1" x14ac:dyDescent="0.25">
      <c r="A674" s="190"/>
      <c r="B674" s="24"/>
      <c r="C674" s="191"/>
      <c r="D674" s="196"/>
      <c r="E674" s="24"/>
      <c r="F674" s="197"/>
      <c r="G674" s="24"/>
      <c r="H674" s="24"/>
      <c r="I674" s="24"/>
      <c r="K674" s="24"/>
      <c r="L674" s="24"/>
      <c r="M674" s="24"/>
      <c r="N674" s="24"/>
      <c r="O674" s="24"/>
      <c r="P674" s="24"/>
    </row>
    <row r="675" spans="1:16" ht="16.5" thickBot="1" x14ac:dyDescent="0.25">
      <c r="A675" s="190"/>
      <c r="B675" s="24"/>
      <c r="C675" s="191"/>
      <c r="D675" s="196"/>
      <c r="E675" s="24"/>
      <c r="F675" s="197"/>
      <c r="G675" s="24"/>
      <c r="H675" s="24"/>
      <c r="I675" s="24"/>
      <c r="K675" s="24"/>
      <c r="L675" s="24"/>
      <c r="M675" s="24"/>
      <c r="N675" s="24"/>
      <c r="O675" s="24"/>
      <c r="P675" s="24"/>
    </row>
    <row r="676" spans="1:16" ht="16.5" thickBot="1" x14ac:dyDescent="0.25">
      <c r="A676" s="190"/>
      <c r="B676" s="24"/>
      <c r="C676" s="191"/>
      <c r="D676" s="196"/>
      <c r="E676" s="24"/>
      <c r="F676" s="197"/>
      <c r="G676" s="24"/>
      <c r="H676" s="24"/>
      <c r="I676" s="24"/>
      <c r="K676" s="24"/>
      <c r="L676" s="24"/>
      <c r="M676" s="24"/>
      <c r="N676" s="24"/>
      <c r="O676" s="24"/>
      <c r="P676" s="24"/>
    </row>
    <row r="677" spans="1:16" ht="16.5" thickBot="1" x14ac:dyDescent="0.25">
      <c r="A677" s="190"/>
      <c r="B677" s="24"/>
      <c r="C677" s="191"/>
      <c r="D677" s="196"/>
      <c r="E677" s="24"/>
      <c r="F677" s="197"/>
      <c r="G677" s="24"/>
      <c r="H677" s="24"/>
      <c r="I677" s="24"/>
      <c r="K677" s="24"/>
      <c r="L677" s="24"/>
      <c r="M677" s="24"/>
      <c r="N677" s="24"/>
      <c r="O677" s="24"/>
      <c r="P677" s="24"/>
    </row>
    <row r="678" spans="1:16" ht="16.5" thickBot="1" x14ac:dyDescent="0.25">
      <c r="A678" s="190"/>
      <c r="B678" s="24"/>
      <c r="C678" s="191"/>
      <c r="D678" s="196"/>
      <c r="E678" s="24"/>
      <c r="F678" s="197"/>
      <c r="G678" s="24"/>
      <c r="H678" s="24"/>
      <c r="I678" s="24"/>
      <c r="K678" s="24"/>
      <c r="L678" s="24"/>
      <c r="M678" s="24"/>
      <c r="N678" s="24"/>
      <c r="O678" s="24"/>
      <c r="P678" s="24"/>
    </row>
    <row r="679" spans="1:16" ht="16.5" thickBot="1" x14ac:dyDescent="0.25">
      <c r="A679" s="190"/>
      <c r="B679" s="24"/>
      <c r="C679" s="191"/>
      <c r="D679" s="196"/>
      <c r="E679" s="24"/>
      <c r="F679" s="197"/>
      <c r="G679" s="24"/>
      <c r="H679" s="24"/>
      <c r="I679" s="24"/>
      <c r="K679" s="24"/>
      <c r="L679" s="24"/>
      <c r="M679" s="24"/>
      <c r="N679" s="24"/>
      <c r="O679" s="24"/>
      <c r="P679" s="24"/>
    </row>
    <row r="680" spans="1:16" ht="16.5" thickBot="1" x14ac:dyDescent="0.25">
      <c r="A680" s="190"/>
      <c r="B680" s="24"/>
      <c r="C680" s="191"/>
      <c r="D680" s="196"/>
      <c r="E680" s="24"/>
      <c r="F680" s="197"/>
      <c r="G680" s="24"/>
      <c r="H680" s="24"/>
      <c r="I680" s="24"/>
      <c r="K680" s="24"/>
      <c r="L680" s="24"/>
      <c r="M680" s="24"/>
      <c r="N680" s="24"/>
      <c r="O680" s="24"/>
      <c r="P680" s="24"/>
    </row>
    <row r="681" spans="1:16" ht="16.5" thickBot="1" x14ac:dyDescent="0.25">
      <c r="A681" s="190"/>
      <c r="B681" s="24"/>
      <c r="C681" s="191"/>
      <c r="D681" s="196"/>
      <c r="E681" s="24"/>
      <c r="F681" s="197"/>
      <c r="G681" s="24"/>
      <c r="H681" s="24"/>
      <c r="I681" s="24"/>
      <c r="K681" s="24"/>
      <c r="L681" s="24"/>
      <c r="M681" s="24"/>
      <c r="N681" s="24"/>
      <c r="O681" s="24"/>
      <c r="P681" s="24"/>
    </row>
    <row r="682" spans="1:16" ht="16.5" thickBot="1" x14ac:dyDescent="0.25">
      <c r="A682" s="190"/>
      <c r="B682" s="24"/>
      <c r="C682" s="191"/>
      <c r="D682" s="196"/>
      <c r="E682" s="24"/>
      <c r="F682" s="197"/>
      <c r="G682" s="24"/>
      <c r="H682" s="24"/>
      <c r="I682" s="24"/>
      <c r="K682" s="24"/>
      <c r="L682" s="24"/>
      <c r="M682" s="24"/>
      <c r="N682" s="24"/>
      <c r="O682" s="24"/>
      <c r="P682" s="24"/>
    </row>
    <row r="683" spans="1:16" ht="16.5" thickBot="1" x14ac:dyDescent="0.25">
      <c r="A683" s="190"/>
      <c r="B683" s="24"/>
      <c r="C683" s="191"/>
      <c r="D683" s="196"/>
      <c r="E683" s="24"/>
      <c r="F683" s="197"/>
      <c r="G683" s="24"/>
      <c r="H683" s="24"/>
      <c r="I683" s="24"/>
      <c r="K683" s="24"/>
      <c r="L683" s="24"/>
      <c r="M683" s="24"/>
      <c r="N683" s="24"/>
      <c r="O683" s="24"/>
      <c r="P683" s="24"/>
    </row>
    <row r="684" spans="1:16" ht="16.5" thickBot="1" x14ac:dyDescent="0.25">
      <c r="A684" s="190"/>
      <c r="B684" s="24"/>
      <c r="C684" s="191"/>
      <c r="D684" s="196"/>
      <c r="E684" s="24"/>
      <c r="F684" s="197"/>
      <c r="G684" s="24"/>
      <c r="H684" s="24"/>
      <c r="I684" s="24"/>
      <c r="K684" s="24"/>
      <c r="L684" s="24"/>
      <c r="M684" s="24"/>
      <c r="N684" s="24"/>
      <c r="O684" s="24"/>
      <c r="P684" s="24"/>
    </row>
    <row r="685" spans="1:16" ht="16.5" thickBot="1" x14ac:dyDescent="0.25">
      <c r="A685" s="190"/>
      <c r="B685" s="24"/>
      <c r="C685" s="191"/>
      <c r="D685" s="196"/>
      <c r="E685" s="24"/>
      <c r="F685" s="197"/>
      <c r="G685" s="24"/>
      <c r="H685" s="24"/>
      <c r="I685" s="24"/>
      <c r="K685" s="24"/>
      <c r="L685" s="24"/>
      <c r="M685" s="24"/>
      <c r="N685" s="24"/>
      <c r="O685" s="24"/>
      <c r="P685" s="24"/>
    </row>
    <row r="686" spans="1:16" ht="16.5" thickBot="1" x14ac:dyDescent="0.25">
      <c r="A686" s="190"/>
      <c r="B686" s="24"/>
      <c r="C686" s="191"/>
      <c r="D686" s="196"/>
      <c r="E686" s="24"/>
      <c r="F686" s="197"/>
      <c r="G686" s="24"/>
      <c r="H686" s="24"/>
      <c r="I686" s="24"/>
      <c r="K686" s="24"/>
      <c r="L686" s="24"/>
      <c r="M686" s="24"/>
      <c r="N686" s="24"/>
      <c r="O686" s="24"/>
      <c r="P686" s="24"/>
    </row>
    <row r="687" spans="1:16" ht="16.5" thickBot="1" x14ac:dyDescent="0.25">
      <c r="A687" s="190"/>
      <c r="B687" s="24"/>
      <c r="C687" s="191"/>
      <c r="D687" s="196"/>
      <c r="E687" s="24"/>
      <c r="F687" s="197"/>
      <c r="G687" s="24"/>
      <c r="H687" s="24"/>
      <c r="I687" s="24"/>
      <c r="K687" s="24"/>
      <c r="L687" s="24"/>
      <c r="M687" s="24"/>
      <c r="N687" s="24"/>
      <c r="O687" s="24"/>
      <c r="P687" s="24"/>
    </row>
    <row r="688" spans="1:16" ht="16.5" thickBot="1" x14ac:dyDescent="0.25">
      <c r="A688" s="190"/>
      <c r="B688" s="24"/>
      <c r="C688" s="191"/>
      <c r="D688" s="196"/>
      <c r="E688" s="24"/>
      <c r="F688" s="197"/>
      <c r="G688" s="24"/>
      <c r="H688" s="24"/>
      <c r="I688" s="24"/>
      <c r="K688" s="24"/>
      <c r="L688" s="24"/>
      <c r="M688" s="24"/>
      <c r="N688" s="24"/>
      <c r="O688" s="24"/>
      <c r="P688" s="24"/>
    </row>
    <row r="689" spans="1:16" ht="16.5" thickBot="1" x14ac:dyDescent="0.25">
      <c r="A689" s="190"/>
      <c r="B689" s="24"/>
      <c r="C689" s="191"/>
      <c r="D689" s="196"/>
      <c r="E689" s="24"/>
      <c r="F689" s="197"/>
      <c r="G689" s="24"/>
      <c r="H689" s="24"/>
      <c r="I689" s="24"/>
      <c r="K689" s="24"/>
      <c r="L689" s="24"/>
      <c r="M689" s="24"/>
      <c r="N689" s="24"/>
      <c r="O689" s="24"/>
      <c r="P689" s="24"/>
    </row>
    <row r="690" spans="1:16" ht="16.5" thickBot="1" x14ac:dyDescent="0.25">
      <c r="A690" s="190"/>
      <c r="B690" s="24"/>
      <c r="C690" s="191"/>
      <c r="D690" s="196"/>
      <c r="E690" s="24"/>
      <c r="F690" s="197"/>
      <c r="G690" s="24"/>
      <c r="H690" s="24"/>
      <c r="I690" s="24"/>
      <c r="K690" s="24"/>
      <c r="L690" s="24"/>
      <c r="M690" s="24"/>
      <c r="N690" s="24"/>
      <c r="O690" s="24"/>
      <c r="P690" s="24"/>
    </row>
    <row r="691" spans="1:16" ht="16.5" thickBot="1" x14ac:dyDescent="0.25">
      <c r="A691" s="190"/>
      <c r="B691" s="24"/>
      <c r="C691" s="191"/>
      <c r="D691" s="196"/>
      <c r="E691" s="24"/>
      <c r="F691" s="197"/>
      <c r="G691" s="24"/>
      <c r="H691" s="24"/>
      <c r="I691" s="24"/>
      <c r="K691" s="24"/>
      <c r="L691" s="24"/>
      <c r="M691" s="24"/>
      <c r="N691" s="24"/>
      <c r="O691" s="24"/>
      <c r="P691" s="24"/>
    </row>
    <row r="692" spans="1:16" ht="16.5" thickBot="1" x14ac:dyDescent="0.25">
      <c r="A692" s="190"/>
      <c r="B692" s="24"/>
      <c r="C692" s="191"/>
      <c r="D692" s="196"/>
      <c r="E692" s="24"/>
      <c r="F692" s="197"/>
      <c r="G692" s="24"/>
      <c r="H692" s="24"/>
      <c r="I692" s="24"/>
      <c r="K692" s="24"/>
      <c r="L692" s="24"/>
      <c r="M692" s="24"/>
      <c r="N692" s="24"/>
      <c r="O692" s="24"/>
      <c r="P692" s="24"/>
    </row>
    <row r="693" spans="1:16" ht="16.5" thickBot="1" x14ac:dyDescent="0.25">
      <c r="A693" s="190"/>
      <c r="B693" s="24"/>
      <c r="C693" s="191"/>
      <c r="D693" s="196"/>
      <c r="E693" s="24"/>
      <c r="F693" s="197"/>
      <c r="G693" s="24"/>
      <c r="H693" s="24"/>
      <c r="I693" s="24"/>
      <c r="K693" s="24"/>
      <c r="L693" s="24"/>
      <c r="M693" s="24"/>
      <c r="N693" s="24"/>
      <c r="O693" s="24"/>
      <c r="P693" s="24"/>
    </row>
    <row r="694" spans="1:16" ht="16.5" thickBot="1" x14ac:dyDescent="0.25">
      <c r="A694" s="190"/>
      <c r="B694" s="24"/>
      <c r="C694" s="191"/>
      <c r="D694" s="196"/>
      <c r="E694" s="24"/>
      <c r="F694" s="197"/>
      <c r="G694" s="24"/>
      <c r="H694" s="24"/>
      <c r="I694" s="24"/>
      <c r="K694" s="24"/>
      <c r="L694" s="24"/>
      <c r="M694" s="24"/>
      <c r="N694" s="24"/>
      <c r="O694" s="24"/>
      <c r="P694" s="24"/>
    </row>
    <row r="695" spans="1:16" ht="16.5" thickBot="1" x14ac:dyDescent="0.25">
      <c r="A695" s="190"/>
      <c r="B695" s="24"/>
      <c r="C695" s="191"/>
      <c r="D695" s="196"/>
      <c r="E695" s="24"/>
      <c r="F695" s="197"/>
      <c r="G695" s="24"/>
      <c r="H695" s="24"/>
      <c r="I695" s="24"/>
      <c r="K695" s="24"/>
      <c r="L695" s="24"/>
      <c r="M695" s="24"/>
      <c r="N695" s="24"/>
      <c r="O695" s="24"/>
      <c r="P695" s="24"/>
    </row>
    <row r="696" spans="1:16" ht="16.5" thickBot="1" x14ac:dyDescent="0.25">
      <c r="A696" s="190"/>
      <c r="B696" s="24"/>
      <c r="C696" s="191"/>
      <c r="D696" s="196"/>
      <c r="E696" s="24"/>
      <c r="F696" s="197"/>
      <c r="G696" s="24"/>
      <c r="H696" s="24"/>
      <c r="I696" s="24"/>
      <c r="K696" s="24"/>
      <c r="L696" s="24"/>
      <c r="M696" s="24"/>
      <c r="N696" s="24"/>
      <c r="O696" s="24"/>
      <c r="P696" s="24"/>
    </row>
    <row r="697" spans="1:16" ht="16.5" thickBot="1" x14ac:dyDescent="0.25">
      <c r="A697" s="190"/>
      <c r="B697" s="24"/>
      <c r="C697" s="191"/>
      <c r="D697" s="196"/>
      <c r="E697" s="24"/>
      <c r="F697" s="197"/>
      <c r="G697" s="24"/>
      <c r="H697" s="24"/>
      <c r="I697" s="24"/>
      <c r="K697" s="24"/>
      <c r="L697" s="24"/>
      <c r="M697" s="24"/>
      <c r="N697" s="24"/>
      <c r="O697" s="24"/>
      <c r="P697" s="24"/>
    </row>
    <row r="698" spans="1:16" ht="16.5" thickBot="1" x14ac:dyDescent="0.25">
      <c r="A698" s="190"/>
      <c r="B698" s="24"/>
      <c r="C698" s="191"/>
      <c r="D698" s="196"/>
      <c r="E698" s="24"/>
      <c r="F698" s="197"/>
      <c r="G698" s="24"/>
      <c r="H698" s="24"/>
      <c r="I698" s="24"/>
      <c r="K698" s="24"/>
      <c r="L698" s="24"/>
      <c r="M698" s="24"/>
      <c r="N698" s="24"/>
      <c r="O698" s="24"/>
      <c r="P698" s="24"/>
    </row>
    <row r="699" spans="1:16" ht="16.5" thickBot="1" x14ac:dyDescent="0.25">
      <c r="A699" s="190"/>
      <c r="B699" s="24"/>
      <c r="C699" s="191"/>
      <c r="D699" s="196"/>
      <c r="E699" s="24"/>
      <c r="F699" s="197"/>
      <c r="G699" s="24"/>
      <c r="H699" s="24"/>
      <c r="I699" s="24"/>
      <c r="K699" s="24"/>
      <c r="L699" s="24"/>
      <c r="M699" s="24"/>
      <c r="N699" s="24"/>
      <c r="O699" s="24"/>
      <c r="P699" s="24"/>
    </row>
    <row r="700" spans="1:16" ht="16.5" thickBot="1" x14ac:dyDescent="0.25">
      <c r="A700" s="190"/>
      <c r="B700" s="24"/>
      <c r="C700" s="191"/>
      <c r="D700" s="196"/>
      <c r="E700" s="24"/>
      <c r="F700" s="197"/>
      <c r="G700" s="24"/>
      <c r="H700" s="24"/>
      <c r="I700" s="24"/>
      <c r="K700" s="24"/>
      <c r="L700" s="24"/>
      <c r="M700" s="24"/>
      <c r="N700" s="24"/>
      <c r="O700" s="24"/>
      <c r="P700" s="24"/>
    </row>
    <row r="701" spans="1:16" ht="16.5" thickBot="1" x14ac:dyDescent="0.25">
      <c r="A701" s="190"/>
      <c r="B701" s="24"/>
      <c r="C701" s="191"/>
      <c r="D701" s="196"/>
      <c r="E701" s="24"/>
      <c r="F701" s="197"/>
      <c r="G701" s="24"/>
      <c r="H701" s="24"/>
      <c r="I701" s="24"/>
      <c r="K701" s="24"/>
      <c r="L701" s="24"/>
      <c r="M701" s="24"/>
      <c r="N701" s="24"/>
      <c r="O701" s="24"/>
      <c r="P701" s="24"/>
    </row>
    <row r="702" spans="1:16" ht="16.5" thickBot="1" x14ac:dyDescent="0.25">
      <c r="A702" s="190"/>
      <c r="B702" s="24"/>
      <c r="C702" s="191"/>
      <c r="D702" s="196"/>
      <c r="E702" s="24"/>
      <c r="F702" s="197"/>
      <c r="G702" s="24"/>
      <c r="H702" s="24"/>
      <c r="I702" s="24"/>
      <c r="K702" s="24"/>
      <c r="L702" s="24"/>
      <c r="M702" s="24"/>
      <c r="N702" s="24"/>
      <c r="O702" s="24"/>
      <c r="P702" s="24"/>
    </row>
    <row r="703" spans="1:16" ht="16.5" thickBot="1" x14ac:dyDescent="0.25">
      <c r="A703" s="190"/>
      <c r="B703" s="24"/>
      <c r="C703" s="191"/>
      <c r="D703" s="196"/>
      <c r="E703" s="24"/>
      <c r="F703" s="197"/>
      <c r="G703" s="24"/>
      <c r="H703" s="24"/>
      <c r="I703" s="24"/>
      <c r="K703" s="24"/>
      <c r="L703" s="24"/>
      <c r="M703" s="24"/>
      <c r="N703" s="24"/>
      <c r="O703" s="24"/>
      <c r="P703" s="24"/>
    </row>
    <row r="704" spans="1:16" ht="16.5" thickBot="1" x14ac:dyDescent="0.25">
      <c r="A704" s="190"/>
      <c r="B704" s="24"/>
      <c r="C704" s="191"/>
      <c r="D704" s="196"/>
      <c r="E704" s="24"/>
      <c r="F704" s="197"/>
      <c r="G704" s="24"/>
      <c r="H704" s="24"/>
      <c r="I704" s="24"/>
      <c r="K704" s="24"/>
      <c r="L704" s="24"/>
      <c r="M704" s="24"/>
      <c r="N704" s="24"/>
      <c r="O704" s="24"/>
      <c r="P704" s="24"/>
    </row>
    <row r="705" spans="1:16" ht="16.5" thickBot="1" x14ac:dyDescent="0.25">
      <c r="A705" s="190"/>
      <c r="B705" s="24"/>
      <c r="C705" s="191"/>
      <c r="D705" s="196"/>
      <c r="E705" s="24"/>
      <c r="F705" s="197"/>
      <c r="G705" s="24"/>
      <c r="H705" s="24"/>
      <c r="I705" s="24"/>
      <c r="K705" s="24"/>
      <c r="L705" s="24"/>
      <c r="M705" s="24"/>
      <c r="N705" s="24"/>
      <c r="O705" s="24"/>
      <c r="P705" s="24"/>
    </row>
    <row r="706" spans="1:16" ht="16.5" thickBot="1" x14ac:dyDescent="0.25">
      <c r="A706" s="190"/>
      <c r="B706" s="24"/>
      <c r="C706" s="191"/>
      <c r="D706" s="196"/>
      <c r="E706" s="24"/>
      <c r="F706" s="197"/>
      <c r="G706" s="24"/>
      <c r="H706" s="24"/>
      <c r="I706" s="24"/>
      <c r="K706" s="24"/>
      <c r="L706" s="24"/>
      <c r="M706" s="24"/>
      <c r="N706" s="24"/>
      <c r="O706" s="24"/>
      <c r="P706" s="24"/>
    </row>
    <row r="707" spans="1:16" ht="16.5" thickBot="1" x14ac:dyDescent="0.25">
      <c r="A707" s="190"/>
      <c r="B707" s="24"/>
      <c r="C707" s="191"/>
      <c r="D707" s="196"/>
      <c r="E707" s="24"/>
      <c r="F707" s="197"/>
      <c r="G707" s="24"/>
      <c r="H707" s="24"/>
      <c r="I707" s="24"/>
      <c r="K707" s="24"/>
      <c r="L707" s="24"/>
      <c r="M707" s="24"/>
      <c r="N707" s="24"/>
      <c r="O707" s="24"/>
      <c r="P707" s="24"/>
    </row>
    <row r="708" spans="1:16" ht="16.5" thickBot="1" x14ac:dyDescent="0.25">
      <c r="A708" s="190"/>
      <c r="B708" s="24"/>
      <c r="C708" s="191"/>
      <c r="D708" s="196"/>
      <c r="E708" s="24"/>
      <c r="F708" s="197"/>
      <c r="G708" s="24"/>
      <c r="H708" s="24"/>
      <c r="I708" s="24"/>
      <c r="K708" s="24"/>
      <c r="L708" s="24"/>
      <c r="M708" s="24"/>
      <c r="N708" s="24"/>
      <c r="O708" s="24"/>
      <c r="P708" s="24"/>
    </row>
    <row r="709" spans="1:16" ht="16.5" thickBot="1" x14ac:dyDescent="0.25">
      <c r="A709" s="190"/>
      <c r="B709" s="24"/>
      <c r="C709" s="191"/>
      <c r="D709" s="196"/>
      <c r="E709" s="24"/>
      <c r="F709" s="197"/>
      <c r="G709" s="24"/>
      <c r="H709" s="24"/>
      <c r="I709" s="24"/>
      <c r="K709" s="24"/>
      <c r="L709" s="24"/>
      <c r="M709" s="24"/>
      <c r="N709" s="24"/>
      <c r="O709" s="24"/>
      <c r="P709" s="24"/>
    </row>
    <row r="710" spans="1:16" ht="16.5" thickBot="1" x14ac:dyDescent="0.25">
      <c r="A710" s="190"/>
      <c r="B710" s="24"/>
      <c r="C710" s="191"/>
      <c r="D710" s="196"/>
      <c r="E710" s="24"/>
      <c r="F710" s="197"/>
      <c r="G710" s="24"/>
      <c r="H710" s="24"/>
      <c r="I710" s="24"/>
      <c r="K710" s="24"/>
      <c r="L710" s="24"/>
      <c r="M710" s="24"/>
      <c r="N710" s="24"/>
      <c r="O710" s="24"/>
      <c r="P710" s="24"/>
    </row>
    <row r="711" spans="1:16" ht="16.5" thickBot="1" x14ac:dyDescent="0.25">
      <c r="A711" s="190"/>
      <c r="B711" s="24"/>
      <c r="C711" s="191"/>
      <c r="D711" s="196"/>
      <c r="E711" s="24"/>
      <c r="F711" s="197"/>
      <c r="G711" s="24"/>
      <c r="H711" s="24"/>
      <c r="I711" s="24"/>
      <c r="K711" s="24"/>
      <c r="L711" s="24"/>
      <c r="M711" s="24"/>
      <c r="N711" s="24"/>
      <c r="O711" s="24"/>
      <c r="P711" s="24"/>
    </row>
    <row r="712" spans="1:16" ht="16.5" thickBot="1" x14ac:dyDescent="0.25">
      <c r="A712" s="190"/>
      <c r="B712" s="24"/>
      <c r="C712" s="191"/>
      <c r="D712" s="196"/>
      <c r="E712" s="24"/>
      <c r="F712" s="197"/>
      <c r="G712" s="24"/>
      <c r="H712" s="24"/>
      <c r="I712" s="24"/>
      <c r="K712" s="24"/>
      <c r="L712" s="24"/>
      <c r="M712" s="24"/>
      <c r="N712" s="24"/>
      <c r="O712" s="24"/>
      <c r="P712" s="24"/>
    </row>
    <row r="713" spans="1:16" ht="16.5" thickBot="1" x14ac:dyDescent="0.25">
      <c r="A713" s="190"/>
      <c r="B713" s="24"/>
      <c r="C713" s="191"/>
      <c r="D713" s="196"/>
      <c r="E713" s="24"/>
      <c r="F713" s="197"/>
      <c r="G713" s="24"/>
      <c r="H713" s="24"/>
      <c r="I713" s="24"/>
      <c r="K713" s="24"/>
      <c r="L713" s="24"/>
      <c r="M713" s="24"/>
      <c r="N713" s="24"/>
      <c r="O713" s="24"/>
      <c r="P713" s="24"/>
    </row>
    <row r="714" spans="1:16" ht="16.5" thickBot="1" x14ac:dyDescent="0.25">
      <c r="A714" s="190"/>
      <c r="B714" s="24"/>
      <c r="C714" s="191"/>
      <c r="D714" s="196"/>
      <c r="E714" s="24"/>
      <c r="F714" s="197"/>
      <c r="G714" s="24"/>
      <c r="H714" s="24"/>
      <c r="I714" s="24"/>
      <c r="K714" s="24"/>
      <c r="L714" s="24"/>
      <c r="M714" s="24"/>
      <c r="N714" s="24"/>
      <c r="O714" s="24"/>
      <c r="P714" s="24"/>
    </row>
    <row r="715" spans="1:16" ht="16.5" thickBot="1" x14ac:dyDescent="0.25">
      <c r="A715" s="190"/>
      <c r="B715" s="24"/>
      <c r="C715" s="191"/>
      <c r="D715" s="196"/>
      <c r="E715" s="24"/>
      <c r="F715" s="197"/>
      <c r="G715" s="24"/>
      <c r="H715" s="24"/>
      <c r="I715" s="24"/>
      <c r="K715" s="24"/>
      <c r="L715" s="24"/>
      <c r="M715" s="24"/>
      <c r="N715" s="24"/>
      <c r="O715" s="24"/>
      <c r="P715" s="24"/>
    </row>
    <row r="716" spans="1:16" ht="16.5" thickBot="1" x14ac:dyDescent="0.25">
      <c r="A716" s="190"/>
      <c r="B716" s="24"/>
      <c r="C716" s="191"/>
      <c r="D716" s="196"/>
      <c r="E716" s="24"/>
      <c r="F716" s="197"/>
      <c r="G716" s="24"/>
      <c r="H716" s="24"/>
      <c r="I716" s="24"/>
      <c r="K716" s="24"/>
      <c r="L716" s="24"/>
      <c r="M716" s="24"/>
      <c r="N716" s="24"/>
      <c r="O716" s="24"/>
      <c r="P716" s="24"/>
    </row>
    <row r="717" spans="1:16" ht="16.5" thickBot="1" x14ac:dyDescent="0.25">
      <c r="A717" s="190"/>
      <c r="B717" s="24"/>
      <c r="C717" s="191"/>
      <c r="D717" s="196"/>
      <c r="E717" s="24"/>
      <c r="F717" s="197"/>
      <c r="G717" s="24"/>
      <c r="H717" s="24"/>
      <c r="I717" s="24"/>
      <c r="K717" s="24"/>
      <c r="L717" s="24"/>
      <c r="M717" s="24"/>
      <c r="N717" s="24"/>
      <c r="O717" s="24"/>
      <c r="P717" s="24"/>
    </row>
    <row r="718" spans="1:16" ht="16.5" thickBot="1" x14ac:dyDescent="0.25">
      <c r="A718" s="190"/>
      <c r="B718" s="24"/>
      <c r="C718" s="191"/>
      <c r="D718" s="196"/>
      <c r="E718" s="24"/>
      <c r="F718" s="197"/>
      <c r="G718" s="24"/>
      <c r="H718" s="24"/>
      <c r="I718" s="24"/>
      <c r="K718" s="24"/>
      <c r="L718" s="24"/>
      <c r="M718" s="24"/>
      <c r="N718" s="24"/>
      <c r="O718" s="24"/>
      <c r="P718" s="24"/>
    </row>
    <row r="719" spans="1:16" ht="16.5" thickBot="1" x14ac:dyDescent="0.25">
      <c r="A719" s="190"/>
      <c r="B719" s="24"/>
      <c r="C719" s="191"/>
      <c r="D719" s="196"/>
      <c r="E719" s="24"/>
      <c r="F719" s="197"/>
      <c r="G719" s="24"/>
      <c r="H719" s="24"/>
      <c r="I719" s="24"/>
      <c r="K719" s="24"/>
      <c r="L719" s="24"/>
      <c r="M719" s="24"/>
      <c r="N719" s="24"/>
      <c r="O719" s="24"/>
      <c r="P719" s="24"/>
    </row>
    <row r="720" spans="1:16" ht="16.5" thickBot="1" x14ac:dyDescent="0.25">
      <c r="A720" s="190"/>
      <c r="B720" s="24"/>
      <c r="C720" s="191"/>
      <c r="D720" s="196"/>
      <c r="E720" s="24"/>
      <c r="F720" s="197"/>
      <c r="G720" s="24"/>
      <c r="H720" s="24"/>
      <c r="I720" s="24"/>
      <c r="K720" s="24"/>
      <c r="L720" s="24"/>
      <c r="M720" s="24"/>
      <c r="N720" s="24"/>
      <c r="O720" s="24"/>
      <c r="P720" s="24"/>
    </row>
    <row r="721" spans="1:16" ht="16.5" thickBot="1" x14ac:dyDescent="0.25">
      <c r="A721" s="190"/>
      <c r="B721" s="24"/>
      <c r="C721" s="191"/>
      <c r="D721" s="196"/>
      <c r="E721" s="24"/>
      <c r="F721" s="197"/>
      <c r="G721" s="24"/>
      <c r="H721" s="24"/>
      <c r="I721" s="24"/>
      <c r="K721" s="24"/>
      <c r="L721" s="24"/>
      <c r="M721" s="24"/>
      <c r="N721" s="24"/>
      <c r="O721" s="24"/>
      <c r="P721" s="24"/>
    </row>
    <row r="722" spans="1:16" ht="16.5" thickBot="1" x14ac:dyDescent="0.25">
      <c r="A722" s="190"/>
      <c r="B722" s="24"/>
      <c r="C722" s="191"/>
      <c r="D722" s="196"/>
      <c r="E722" s="24"/>
      <c r="F722" s="197"/>
      <c r="G722" s="24"/>
      <c r="H722" s="24"/>
      <c r="I722" s="24"/>
      <c r="K722" s="24"/>
      <c r="L722" s="24"/>
      <c r="M722" s="24"/>
      <c r="N722" s="24"/>
      <c r="O722" s="24"/>
      <c r="P722" s="24"/>
    </row>
    <row r="723" spans="1:16" ht="16.5" thickBot="1" x14ac:dyDescent="0.25">
      <c r="A723" s="190"/>
      <c r="B723" s="24"/>
      <c r="C723" s="191"/>
      <c r="D723" s="196"/>
      <c r="E723" s="24"/>
      <c r="F723" s="197"/>
      <c r="G723" s="24"/>
      <c r="H723" s="24"/>
      <c r="I723" s="24"/>
      <c r="K723" s="24"/>
      <c r="L723" s="24"/>
      <c r="M723" s="24"/>
      <c r="N723" s="24"/>
      <c r="O723" s="24"/>
      <c r="P723" s="24"/>
    </row>
    <row r="724" spans="1:16" ht="16.5" thickBot="1" x14ac:dyDescent="0.25">
      <c r="A724" s="190"/>
      <c r="B724" s="24"/>
      <c r="C724" s="191"/>
      <c r="D724" s="196"/>
      <c r="E724" s="24"/>
      <c r="F724" s="197"/>
      <c r="G724" s="24"/>
      <c r="H724" s="24"/>
      <c r="I724" s="24"/>
      <c r="K724" s="24"/>
      <c r="L724" s="24"/>
      <c r="M724" s="24"/>
      <c r="N724" s="24"/>
      <c r="O724" s="24"/>
      <c r="P724" s="24"/>
    </row>
    <row r="725" spans="1:16" ht="16.5" thickBot="1" x14ac:dyDescent="0.25">
      <c r="A725" s="190"/>
      <c r="B725" s="24"/>
      <c r="C725" s="191"/>
      <c r="D725" s="196"/>
      <c r="E725" s="24"/>
      <c r="F725" s="197"/>
      <c r="G725" s="24"/>
      <c r="H725" s="24"/>
      <c r="I725" s="24"/>
      <c r="K725" s="24"/>
      <c r="L725" s="24"/>
      <c r="M725" s="24"/>
      <c r="N725" s="24"/>
      <c r="O725" s="24"/>
      <c r="P725" s="24"/>
    </row>
    <row r="726" spans="1:16" ht="16.5" thickBot="1" x14ac:dyDescent="0.25">
      <c r="A726" s="190"/>
      <c r="B726" s="24"/>
      <c r="C726" s="191"/>
      <c r="D726" s="196"/>
      <c r="E726" s="24"/>
      <c r="F726" s="197"/>
      <c r="G726" s="24"/>
      <c r="H726" s="24"/>
      <c r="I726" s="24"/>
      <c r="K726" s="24"/>
      <c r="L726" s="24"/>
      <c r="M726" s="24"/>
      <c r="N726" s="24"/>
      <c r="O726" s="24"/>
      <c r="P726" s="24"/>
    </row>
    <row r="727" spans="1:16" ht="16.5" thickBot="1" x14ac:dyDescent="0.25">
      <c r="A727" s="190"/>
      <c r="B727" s="24"/>
      <c r="C727" s="191"/>
      <c r="D727" s="196"/>
      <c r="E727" s="24"/>
      <c r="F727" s="197"/>
      <c r="G727" s="24"/>
      <c r="H727" s="24"/>
      <c r="I727" s="24"/>
      <c r="K727" s="24"/>
      <c r="L727" s="24"/>
      <c r="M727" s="24"/>
      <c r="N727" s="24"/>
      <c r="O727" s="24"/>
      <c r="P727" s="24"/>
    </row>
    <row r="728" spans="1:16" ht="16.5" thickBot="1" x14ac:dyDescent="0.25">
      <c r="A728" s="190"/>
      <c r="B728" s="24"/>
      <c r="C728" s="191"/>
      <c r="D728" s="196"/>
      <c r="E728" s="24"/>
      <c r="F728" s="197"/>
      <c r="G728" s="24"/>
      <c r="H728" s="24"/>
      <c r="I728" s="24"/>
      <c r="K728" s="24"/>
      <c r="L728" s="24"/>
      <c r="M728" s="24"/>
      <c r="N728" s="24"/>
      <c r="O728" s="24"/>
      <c r="P728" s="24"/>
    </row>
    <row r="729" spans="1:16" ht="16.5" thickBot="1" x14ac:dyDescent="0.25">
      <c r="A729" s="190"/>
      <c r="B729" s="24"/>
      <c r="C729" s="191"/>
      <c r="D729" s="196"/>
      <c r="E729" s="24"/>
      <c r="F729" s="197"/>
      <c r="G729" s="24"/>
      <c r="H729" s="24"/>
      <c r="I729" s="24"/>
      <c r="K729" s="24"/>
      <c r="L729" s="24"/>
      <c r="M729" s="24"/>
      <c r="N729" s="24"/>
      <c r="O729" s="24"/>
      <c r="P729" s="24"/>
    </row>
    <row r="730" spans="1:16" ht="16.5" thickBot="1" x14ac:dyDescent="0.25">
      <c r="A730" s="190"/>
      <c r="B730" s="24"/>
      <c r="C730" s="191"/>
      <c r="D730" s="196"/>
      <c r="E730" s="24"/>
      <c r="F730" s="197"/>
      <c r="G730" s="24"/>
      <c r="H730" s="24"/>
      <c r="I730" s="24"/>
      <c r="K730" s="24"/>
      <c r="L730" s="24"/>
      <c r="M730" s="24"/>
      <c r="N730" s="24"/>
      <c r="O730" s="24"/>
      <c r="P730" s="24"/>
    </row>
    <row r="731" spans="1:16" ht="16.5" thickBot="1" x14ac:dyDescent="0.25">
      <c r="A731" s="190"/>
      <c r="B731" s="24"/>
      <c r="C731" s="191"/>
      <c r="D731" s="196"/>
      <c r="E731" s="24"/>
      <c r="F731" s="197"/>
      <c r="G731" s="24"/>
      <c r="H731" s="24"/>
      <c r="I731" s="24"/>
      <c r="K731" s="24"/>
      <c r="L731" s="24"/>
      <c r="M731" s="24"/>
      <c r="N731" s="24"/>
      <c r="O731" s="24"/>
      <c r="P731" s="24"/>
    </row>
    <row r="732" spans="1:16" ht="16.5" thickBot="1" x14ac:dyDescent="0.25">
      <c r="A732" s="190"/>
      <c r="B732" s="24"/>
      <c r="C732" s="191"/>
      <c r="D732" s="196"/>
      <c r="E732" s="24"/>
      <c r="F732" s="197"/>
      <c r="G732" s="24"/>
      <c r="H732" s="24"/>
      <c r="I732" s="24"/>
      <c r="K732" s="24"/>
      <c r="L732" s="24"/>
      <c r="M732" s="24"/>
      <c r="N732" s="24"/>
      <c r="O732" s="24"/>
      <c r="P732" s="24"/>
    </row>
    <row r="733" spans="1:16" ht="16.5" thickBot="1" x14ac:dyDescent="0.25">
      <c r="A733" s="190"/>
      <c r="B733" s="24"/>
      <c r="C733" s="191"/>
      <c r="D733" s="196"/>
      <c r="E733" s="24"/>
      <c r="F733" s="197"/>
      <c r="G733" s="24"/>
      <c r="H733" s="24"/>
      <c r="I733" s="24"/>
      <c r="K733" s="24"/>
      <c r="L733" s="24"/>
      <c r="M733" s="24"/>
      <c r="N733" s="24"/>
      <c r="O733" s="24"/>
      <c r="P733" s="24"/>
    </row>
    <row r="734" spans="1:16" ht="16.5" thickBot="1" x14ac:dyDescent="0.25">
      <c r="A734" s="190"/>
      <c r="B734" s="24"/>
      <c r="C734" s="191"/>
      <c r="D734" s="196"/>
      <c r="E734" s="24"/>
      <c r="F734" s="197"/>
      <c r="G734" s="24"/>
      <c r="H734" s="24"/>
      <c r="I734" s="24"/>
      <c r="K734" s="24"/>
      <c r="L734" s="24"/>
      <c r="M734" s="24"/>
      <c r="N734" s="24"/>
      <c r="O734" s="24"/>
      <c r="P734" s="24"/>
    </row>
    <row r="735" spans="1:16" ht="16.5" thickBot="1" x14ac:dyDescent="0.25">
      <c r="A735" s="190"/>
      <c r="B735" s="24"/>
      <c r="C735" s="191"/>
      <c r="D735" s="196"/>
      <c r="E735" s="24"/>
      <c r="F735" s="197"/>
      <c r="G735" s="24"/>
      <c r="H735" s="24"/>
      <c r="I735" s="24"/>
      <c r="K735" s="24"/>
      <c r="L735" s="24"/>
      <c r="M735" s="24"/>
      <c r="N735" s="24"/>
      <c r="O735" s="24"/>
      <c r="P735" s="24"/>
    </row>
    <row r="736" spans="1:16" ht="16.5" thickBot="1" x14ac:dyDescent="0.25">
      <c r="A736" s="190"/>
      <c r="B736" s="24"/>
      <c r="C736" s="191"/>
      <c r="D736" s="196"/>
      <c r="E736" s="24"/>
      <c r="F736" s="197"/>
      <c r="G736" s="24"/>
      <c r="H736" s="24"/>
      <c r="I736" s="24"/>
      <c r="K736" s="24"/>
      <c r="L736" s="24"/>
      <c r="M736" s="24"/>
      <c r="N736" s="24"/>
      <c r="O736" s="24"/>
      <c r="P736" s="24"/>
    </row>
    <row r="737" spans="1:16" ht="16.5" thickBot="1" x14ac:dyDescent="0.25">
      <c r="A737" s="190"/>
      <c r="B737" s="24"/>
      <c r="C737" s="191"/>
      <c r="D737" s="196"/>
      <c r="E737" s="24"/>
      <c r="F737" s="197"/>
      <c r="G737" s="24"/>
      <c r="H737" s="24"/>
      <c r="I737" s="24"/>
      <c r="K737" s="24"/>
      <c r="L737" s="24"/>
      <c r="M737" s="24"/>
      <c r="N737" s="24"/>
      <c r="O737" s="24"/>
      <c r="P737" s="24"/>
    </row>
    <row r="738" spans="1:16" ht="16.5" thickBot="1" x14ac:dyDescent="0.25">
      <c r="A738" s="190"/>
      <c r="B738" s="24"/>
      <c r="C738" s="191"/>
      <c r="D738" s="196"/>
      <c r="E738" s="24"/>
      <c r="F738" s="197"/>
      <c r="G738" s="24"/>
      <c r="H738" s="24"/>
      <c r="I738" s="24"/>
      <c r="K738" s="24"/>
      <c r="L738" s="24"/>
      <c r="M738" s="24"/>
      <c r="N738" s="24"/>
      <c r="O738" s="24"/>
      <c r="P738" s="24"/>
    </row>
    <row r="739" spans="1:16" ht="16.5" thickBot="1" x14ac:dyDescent="0.25">
      <c r="A739" s="190"/>
      <c r="B739" s="24"/>
      <c r="C739" s="191"/>
      <c r="D739" s="196"/>
      <c r="E739" s="24"/>
      <c r="F739" s="197"/>
      <c r="G739" s="24"/>
      <c r="H739" s="24"/>
      <c r="I739" s="24"/>
      <c r="K739" s="24"/>
      <c r="L739" s="24"/>
      <c r="M739" s="24"/>
      <c r="N739" s="24"/>
      <c r="O739" s="24"/>
      <c r="P739" s="24"/>
    </row>
    <row r="740" spans="1:16" ht="16.5" thickBot="1" x14ac:dyDescent="0.25">
      <c r="A740" s="190"/>
      <c r="B740" s="24"/>
      <c r="C740" s="191"/>
      <c r="D740" s="196"/>
      <c r="E740" s="24"/>
      <c r="F740" s="197"/>
      <c r="G740" s="24"/>
      <c r="H740" s="24"/>
      <c r="I740" s="24"/>
      <c r="K740" s="24"/>
      <c r="L740" s="24"/>
      <c r="M740" s="24"/>
      <c r="N740" s="24"/>
      <c r="O740" s="24"/>
      <c r="P740" s="24"/>
    </row>
    <row r="741" spans="1:16" ht="16.5" thickBot="1" x14ac:dyDescent="0.25">
      <c r="A741" s="190"/>
      <c r="B741" s="24"/>
      <c r="C741" s="191"/>
      <c r="D741" s="196"/>
      <c r="E741" s="24"/>
      <c r="F741" s="197"/>
      <c r="G741" s="24"/>
      <c r="H741" s="24"/>
      <c r="I741" s="24"/>
      <c r="K741" s="24"/>
      <c r="L741" s="24"/>
      <c r="M741" s="24"/>
      <c r="N741" s="24"/>
      <c r="O741" s="24"/>
      <c r="P741" s="24"/>
    </row>
    <row r="742" spans="1:16" ht="16.5" thickBot="1" x14ac:dyDescent="0.25">
      <c r="A742" s="190"/>
      <c r="B742" s="24"/>
      <c r="C742" s="191"/>
      <c r="D742" s="196"/>
      <c r="E742" s="24"/>
      <c r="F742" s="197"/>
      <c r="G742" s="24"/>
      <c r="H742" s="24"/>
      <c r="I742" s="24"/>
      <c r="K742" s="24"/>
      <c r="L742" s="24"/>
      <c r="M742" s="24"/>
      <c r="N742" s="24"/>
      <c r="O742" s="24"/>
      <c r="P742" s="24"/>
    </row>
    <row r="743" spans="1:16" ht="16.5" thickBot="1" x14ac:dyDescent="0.25">
      <c r="A743" s="190"/>
      <c r="B743" s="24"/>
      <c r="C743" s="191"/>
      <c r="D743" s="196"/>
      <c r="E743" s="24"/>
      <c r="F743" s="197"/>
      <c r="G743" s="24"/>
      <c r="H743" s="24"/>
      <c r="I743" s="24"/>
      <c r="K743" s="24"/>
      <c r="L743" s="24"/>
      <c r="M743" s="24"/>
      <c r="N743" s="24"/>
      <c r="O743" s="24"/>
      <c r="P743" s="24"/>
    </row>
    <row r="744" spans="1:16" ht="16.5" thickBot="1" x14ac:dyDescent="0.25">
      <c r="A744" s="190"/>
      <c r="B744" s="24"/>
      <c r="C744" s="191"/>
      <c r="D744" s="196"/>
      <c r="E744" s="24"/>
      <c r="F744" s="197"/>
      <c r="G744" s="24"/>
      <c r="H744" s="24"/>
      <c r="I744" s="24"/>
      <c r="K744" s="24"/>
      <c r="L744" s="24"/>
      <c r="M744" s="24"/>
      <c r="N744" s="24"/>
      <c r="O744" s="24"/>
      <c r="P744" s="24"/>
    </row>
    <row r="745" spans="1:16" ht="16.5" thickBot="1" x14ac:dyDescent="0.25">
      <c r="A745" s="190"/>
      <c r="B745" s="24"/>
      <c r="C745" s="191"/>
      <c r="D745" s="196"/>
      <c r="E745" s="24"/>
      <c r="F745" s="197"/>
      <c r="G745" s="24"/>
      <c r="H745" s="24"/>
      <c r="I745" s="24"/>
      <c r="K745" s="24"/>
      <c r="L745" s="24"/>
      <c r="M745" s="24"/>
      <c r="N745" s="24"/>
      <c r="O745" s="24"/>
      <c r="P745" s="24"/>
    </row>
    <row r="746" spans="1:16" ht="16.5" thickBot="1" x14ac:dyDescent="0.25">
      <c r="A746" s="190"/>
      <c r="B746" s="24"/>
      <c r="C746" s="191"/>
      <c r="D746" s="196"/>
      <c r="E746" s="24"/>
      <c r="F746" s="197"/>
      <c r="G746" s="24"/>
      <c r="H746" s="24"/>
      <c r="I746" s="24"/>
      <c r="K746" s="24"/>
      <c r="L746" s="24"/>
      <c r="M746" s="24"/>
      <c r="N746" s="24"/>
      <c r="O746" s="24"/>
      <c r="P746" s="24"/>
    </row>
    <row r="747" spans="1:16" ht="16.5" thickBot="1" x14ac:dyDescent="0.25">
      <c r="A747" s="190"/>
      <c r="B747" s="24"/>
      <c r="C747" s="191"/>
      <c r="D747" s="196"/>
      <c r="E747" s="24"/>
      <c r="F747" s="197"/>
      <c r="G747" s="24"/>
      <c r="H747" s="24"/>
      <c r="I747" s="24"/>
      <c r="K747" s="24"/>
      <c r="L747" s="24"/>
      <c r="M747" s="24"/>
      <c r="N747" s="24"/>
      <c r="O747" s="24"/>
      <c r="P747" s="24"/>
    </row>
    <row r="748" spans="1:16" ht="16.5" thickBot="1" x14ac:dyDescent="0.25">
      <c r="A748" s="190"/>
      <c r="B748" s="24"/>
      <c r="C748" s="191"/>
      <c r="D748" s="196"/>
      <c r="E748" s="24"/>
      <c r="F748" s="197"/>
      <c r="G748" s="24"/>
      <c r="H748" s="24"/>
      <c r="I748" s="24"/>
      <c r="K748" s="24"/>
      <c r="L748" s="24"/>
      <c r="M748" s="24"/>
      <c r="N748" s="24"/>
      <c r="O748" s="24"/>
      <c r="P748" s="24"/>
    </row>
    <row r="749" spans="1:16" ht="16.5" thickBot="1" x14ac:dyDescent="0.25">
      <c r="A749" s="190"/>
      <c r="B749" s="24"/>
      <c r="C749" s="191"/>
      <c r="D749" s="196"/>
      <c r="E749" s="24"/>
      <c r="F749" s="197"/>
      <c r="G749" s="24"/>
      <c r="H749" s="24"/>
      <c r="I749" s="24"/>
      <c r="K749" s="24"/>
      <c r="L749" s="24"/>
      <c r="M749" s="24"/>
      <c r="N749" s="24"/>
      <c r="O749" s="24"/>
      <c r="P749" s="24"/>
    </row>
    <row r="750" spans="1:16" ht="16.5" thickBot="1" x14ac:dyDescent="0.25">
      <c r="A750" s="190"/>
      <c r="B750" s="24"/>
      <c r="C750" s="191"/>
      <c r="D750" s="196"/>
      <c r="E750" s="24"/>
      <c r="F750" s="197"/>
      <c r="G750" s="24"/>
      <c r="H750" s="24"/>
      <c r="I750" s="24"/>
      <c r="K750" s="24"/>
      <c r="L750" s="24"/>
      <c r="M750" s="24"/>
      <c r="N750" s="24"/>
      <c r="O750" s="24"/>
      <c r="P750" s="24"/>
    </row>
    <row r="751" spans="1:16" ht="16.5" thickBot="1" x14ac:dyDescent="0.25">
      <c r="A751" s="190"/>
      <c r="B751" s="24"/>
      <c r="C751" s="191"/>
      <c r="D751" s="196"/>
      <c r="E751" s="24"/>
      <c r="F751" s="197"/>
      <c r="G751" s="24"/>
      <c r="H751" s="24"/>
      <c r="I751" s="24"/>
      <c r="K751" s="24"/>
      <c r="L751" s="24"/>
      <c r="M751" s="24"/>
      <c r="N751" s="24"/>
      <c r="O751" s="24"/>
      <c r="P751" s="24"/>
    </row>
    <row r="752" spans="1:16" ht="16.5" thickBot="1" x14ac:dyDescent="0.25">
      <c r="A752" s="190"/>
      <c r="B752" s="24"/>
      <c r="C752" s="191"/>
      <c r="D752" s="196"/>
      <c r="E752" s="24"/>
      <c r="F752" s="197"/>
      <c r="G752" s="24"/>
      <c r="H752" s="24"/>
      <c r="I752" s="24"/>
      <c r="K752" s="24"/>
      <c r="L752" s="24"/>
      <c r="M752" s="24"/>
      <c r="N752" s="24"/>
      <c r="O752" s="24"/>
      <c r="P752" s="24"/>
    </row>
    <row r="753" spans="1:16" ht="16.5" thickBot="1" x14ac:dyDescent="0.25">
      <c r="A753" s="190"/>
      <c r="B753" s="24"/>
      <c r="C753" s="191"/>
      <c r="D753" s="196"/>
      <c r="E753" s="24"/>
      <c r="F753" s="197"/>
      <c r="G753" s="24"/>
      <c r="H753" s="24"/>
      <c r="I753" s="24"/>
      <c r="K753" s="24"/>
      <c r="L753" s="24"/>
      <c r="M753" s="24"/>
      <c r="N753" s="24"/>
      <c r="O753" s="24"/>
      <c r="P753" s="24"/>
    </row>
    <row r="754" spans="1:16" ht="16.5" thickBot="1" x14ac:dyDescent="0.25">
      <c r="A754" s="190"/>
      <c r="B754" s="24"/>
      <c r="C754" s="191"/>
      <c r="D754" s="196"/>
      <c r="E754" s="24"/>
      <c r="F754" s="197"/>
      <c r="G754" s="24"/>
      <c r="H754" s="24"/>
      <c r="I754" s="24"/>
      <c r="K754" s="24"/>
      <c r="L754" s="24"/>
      <c r="M754" s="24"/>
      <c r="N754" s="24"/>
      <c r="O754" s="24"/>
      <c r="P754" s="24"/>
    </row>
    <row r="755" spans="1:16" ht="16.5" thickBot="1" x14ac:dyDescent="0.25">
      <c r="A755" s="190"/>
      <c r="B755" s="24"/>
      <c r="C755" s="191"/>
      <c r="D755" s="196"/>
      <c r="E755" s="24"/>
      <c r="F755" s="197"/>
      <c r="G755" s="24"/>
      <c r="H755" s="24"/>
      <c r="I755" s="24"/>
      <c r="K755" s="24"/>
      <c r="L755" s="24"/>
      <c r="M755" s="24"/>
      <c r="N755" s="24"/>
      <c r="O755" s="24"/>
      <c r="P755" s="24"/>
    </row>
    <row r="756" spans="1:16" ht="16.5" thickBot="1" x14ac:dyDescent="0.25">
      <c r="A756" s="190"/>
      <c r="B756" s="24"/>
      <c r="C756" s="191"/>
      <c r="D756" s="196"/>
      <c r="E756" s="24"/>
      <c r="F756" s="197"/>
      <c r="G756" s="24"/>
      <c r="H756" s="24"/>
      <c r="I756" s="24"/>
      <c r="K756" s="24"/>
      <c r="L756" s="24"/>
      <c r="M756" s="24"/>
      <c r="N756" s="24"/>
      <c r="O756" s="24"/>
      <c r="P756" s="24"/>
    </row>
    <row r="757" spans="1:16" ht="16.5" thickBot="1" x14ac:dyDescent="0.25">
      <c r="A757" s="190"/>
      <c r="B757" s="24"/>
      <c r="C757" s="191"/>
      <c r="D757" s="196"/>
      <c r="E757" s="24"/>
      <c r="F757" s="197"/>
      <c r="G757" s="24"/>
      <c r="H757" s="24"/>
      <c r="I757" s="24"/>
      <c r="K757" s="24"/>
      <c r="L757" s="24"/>
      <c r="M757" s="24"/>
      <c r="N757" s="24"/>
      <c r="O757" s="24"/>
      <c r="P757" s="24"/>
    </row>
    <row r="758" spans="1:16" ht="16.5" thickBot="1" x14ac:dyDescent="0.25">
      <c r="A758" s="190"/>
      <c r="B758" s="24"/>
      <c r="C758" s="191"/>
      <c r="D758" s="196"/>
      <c r="E758" s="24"/>
      <c r="F758" s="197"/>
      <c r="G758" s="24"/>
      <c r="H758" s="24"/>
      <c r="I758" s="24"/>
      <c r="K758" s="24"/>
      <c r="L758" s="24"/>
      <c r="M758" s="24"/>
      <c r="N758" s="24"/>
      <c r="O758" s="24"/>
      <c r="P758" s="24"/>
    </row>
    <row r="759" spans="1:16" ht="16.5" thickBot="1" x14ac:dyDescent="0.25">
      <c r="A759" s="190"/>
      <c r="B759" s="24"/>
      <c r="C759" s="191"/>
      <c r="D759" s="196"/>
      <c r="E759" s="24"/>
      <c r="F759" s="197"/>
      <c r="G759" s="24"/>
      <c r="H759" s="24"/>
      <c r="I759" s="24"/>
      <c r="K759" s="24"/>
      <c r="L759" s="24"/>
      <c r="M759" s="24"/>
      <c r="N759" s="24"/>
      <c r="O759" s="24"/>
      <c r="P759" s="24"/>
    </row>
    <row r="760" spans="1:16" ht="16.5" thickBot="1" x14ac:dyDescent="0.25">
      <c r="A760" s="190"/>
      <c r="B760" s="24"/>
      <c r="C760" s="191"/>
      <c r="D760" s="196"/>
      <c r="E760" s="24"/>
      <c r="F760" s="197"/>
      <c r="G760" s="24"/>
      <c r="H760" s="24"/>
      <c r="I760" s="24"/>
      <c r="K760" s="24"/>
      <c r="L760" s="24"/>
      <c r="M760" s="24"/>
      <c r="N760" s="24"/>
      <c r="O760" s="24"/>
      <c r="P760" s="24"/>
    </row>
    <row r="761" spans="1:16" ht="16.5" thickBot="1" x14ac:dyDescent="0.25">
      <c r="A761" s="190"/>
      <c r="B761" s="24"/>
      <c r="C761" s="191"/>
      <c r="D761" s="196"/>
      <c r="E761" s="24"/>
      <c r="F761" s="197"/>
      <c r="G761" s="24"/>
      <c r="H761" s="24"/>
      <c r="I761" s="24"/>
      <c r="K761" s="24"/>
      <c r="L761" s="24"/>
      <c r="M761" s="24"/>
      <c r="N761" s="24"/>
      <c r="O761" s="24"/>
      <c r="P761" s="24"/>
    </row>
    <row r="762" spans="1:16" ht="16.5" thickBot="1" x14ac:dyDescent="0.25">
      <c r="A762" s="190"/>
      <c r="B762" s="24"/>
      <c r="C762" s="191"/>
      <c r="D762" s="196"/>
      <c r="E762" s="24"/>
      <c r="F762" s="197"/>
      <c r="G762" s="24"/>
      <c r="H762" s="24"/>
      <c r="I762" s="24"/>
      <c r="K762" s="24"/>
      <c r="L762" s="24"/>
      <c r="M762" s="24"/>
      <c r="N762" s="24"/>
      <c r="O762" s="24"/>
      <c r="P762" s="24"/>
    </row>
    <row r="763" spans="1:16" ht="16.5" thickBot="1" x14ac:dyDescent="0.25">
      <c r="A763" s="190"/>
      <c r="B763" s="24"/>
      <c r="C763" s="191"/>
      <c r="D763" s="196"/>
      <c r="E763" s="24"/>
      <c r="F763" s="197"/>
      <c r="G763" s="24"/>
      <c r="H763" s="24"/>
      <c r="I763" s="24"/>
      <c r="K763" s="24"/>
      <c r="L763" s="24"/>
      <c r="M763" s="24"/>
      <c r="N763" s="24"/>
      <c r="O763" s="24"/>
      <c r="P763" s="24"/>
    </row>
    <row r="764" spans="1:16" ht="16.5" thickBot="1" x14ac:dyDescent="0.25">
      <c r="A764" s="190"/>
      <c r="B764" s="24"/>
      <c r="C764" s="191"/>
      <c r="D764" s="196"/>
      <c r="E764" s="24"/>
      <c r="F764" s="197"/>
      <c r="G764" s="24"/>
      <c r="H764" s="24"/>
      <c r="I764" s="24"/>
      <c r="K764" s="24"/>
      <c r="L764" s="24"/>
      <c r="M764" s="24"/>
      <c r="N764" s="24"/>
      <c r="O764" s="24"/>
      <c r="P764" s="24"/>
    </row>
    <row r="765" spans="1:16" ht="16.5" thickBot="1" x14ac:dyDescent="0.25">
      <c r="A765" s="190"/>
      <c r="B765" s="24"/>
      <c r="C765" s="191"/>
      <c r="D765" s="196"/>
      <c r="E765" s="24"/>
      <c r="F765" s="197"/>
      <c r="G765" s="24"/>
      <c r="H765" s="24"/>
      <c r="I765" s="24"/>
      <c r="K765" s="24"/>
      <c r="L765" s="24"/>
      <c r="M765" s="24"/>
      <c r="N765" s="24"/>
      <c r="O765" s="24"/>
      <c r="P765" s="24"/>
    </row>
    <row r="766" spans="1:16" ht="16.5" thickBot="1" x14ac:dyDescent="0.25">
      <c r="A766" s="190"/>
      <c r="B766" s="24"/>
      <c r="C766" s="191"/>
      <c r="D766" s="196"/>
      <c r="E766" s="24"/>
      <c r="F766" s="197"/>
      <c r="G766" s="24"/>
      <c r="H766" s="24"/>
      <c r="I766" s="24"/>
      <c r="K766" s="24"/>
      <c r="L766" s="24"/>
      <c r="M766" s="24"/>
      <c r="N766" s="24"/>
      <c r="O766" s="24"/>
      <c r="P766" s="24"/>
    </row>
    <row r="767" spans="1:16" ht="16.5" thickBot="1" x14ac:dyDescent="0.25">
      <c r="A767" s="190"/>
      <c r="B767" s="24"/>
      <c r="C767" s="191"/>
      <c r="D767" s="196"/>
      <c r="E767" s="24"/>
      <c r="F767" s="197"/>
      <c r="G767" s="24"/>
      <c r="H767" s="24"/>
      <c r="I767" s="24"/>
      <c r="K767" s="24"/>
      <c r="L767" s="24"/>
      <c r="M767" s="24"/>
      <c r="N767" s="24"/>
      <c r="O767" s="24"/>
      <c r="P767" s="24"/>
    </row>
    <row r="768" spans="1:16" ht="16.5" thickBot="1" x14ac:dyDescent="0.25">
      <c r="A768" s="190"/>
      <c r="B768" s="24"/>
      <c r="C768" s="191"/>
      <c r="D768" s="196"/>
      <c r="E768" s="24"/>
      <c r="F768" s="197"/>
      <c r="G768" s="24"/>
      <c r="H768" s="24"/>
      <c r="I768" s="24"/>
      <c r="K768" s="24"/>
      <c r="L768" s="24"/>
      <c r="M768" s="24"/>
      <c r="N768" s="24"/>
      <c r="O768" s="24"/>
      <c r="P768" s="24"/>
    </row>
    <row r="769" spans="1:16" ht="16.5" thickBot="1" x14ac:dyDescent="0.25">
      <c r="A769" s="190"/>
      <c r="B769" s="24"/>
      <c r="C769" s="191"/>
      <c r="D769" s="196"/>
      <c r="E769" s="24"/>
      <c r="F769" s="197"/>
      <c r="G769" s="24"/>
      <c r="H769" s="24"/>
      <c r="I769" s="24"/>
      <c r="K769" s="24"/>
      <c r="L769" s="24"/>
      <c r="M769" s="24"/>
      <c r="N769" s="24"/>
      <c r="O769" s="24"/>
      <c r="P769" s="24"/>
    </row>
    <row r="770" spans="1:16" ht="16.5" thickBot="1" x14ac:dyDescent="0.25">
      <c r="A770" s="190"/>
      <c r="B770" s="24"/>
      <c r="C770" s="191"/>
      <c r="D770" s="196"/>
      <c r="E770" s="24"/>
      <c r="F770" s="197"/>
      <c r="G770" s="24"/>
      <c r="H770" s="24"/>
      <c r="I770" s="24"/>
      <c r="K770" s="24"/>
      <c r="L770" s="24"/>
      <c r="M770" s="24"/>
      <c r="N770" s="24"/>
      <c r="O770" s="24"/>
      <c r="P770" s="24"/>
    </row>
    <row r="771" spans="1:16" ht="16.5" thickBot="1" x14ac:dyDescent="0.25">
      <c r="A771" s="190"/>
      <c r="B771" s="24"/>
      <c r="C771" s="191"/>
      <c r="D771" s="196"/>
      <c r="E771" s="24"/>
      <c r="F771" s="197"/>
      <c r="G771" s="24"/>
      <c r="H771" s="24"/>
      <c r="I771" s="24"/>
      <c r="K771" s="24"/>
      <c r="L771" s="24"/>
      <c r="M771" s="24"/>
      <c r="N771" s="24"/>
      <c r="O771" s="24"/>
      <c r="P771" s="24"/>
    </row>
    <row r="772" spans="1:16" ht="16.5" thickBot="1" x14ac:dyDescent="0.25">
      <c r="A772" s="190"/>
      <c r="B772" s="24"/>
      <c r="C772" s="191"/>
      <c r="D772" s="196"/>
      <c r="E772" s="24"/>
      <c r="F772" s="197"/>
      <c r="G772" s="24"/>
      <c r="H772" s="24"/>
      <c r="I772" s="24"/>
      <c r="K772" s="24"/>
      <c r="L772" s="24"/>
      <c r="M772" s="24"/>
      <c r="N772" s="24"/>
      <c r="O772" s="24"/>
      <c r="P772" s="24"/>
    </row>
    <row r="773" spans="1:16" ht="16.5" thickBot="1" x14ac:dyDescent="0.25">
      <c r="A773" s="190"/>
      <c r="B773" s="24"/>
      <c r="C773" s="191"/>
      <c r="D773" s="196"/>
      <c r="E773" s="24"/>
      <c r="F773" s="197"/>
      <c r="G773" s="24"/>
      <c r="H773" s="24"/>
      <c r="I773" s="24"/>
      <c r="K773" s="24"/>
      <c r="L773" s="24"/>
      <c r="M773" s="24"/>
      <c r="N773" s="24"/>
      <c r="O773" s="24"/>
      <c r="P773" s="24"/>
    </row>
    <row r="774" spans="1:16" ht="16.5" thickBot="1" x14ac:dyDescent="0.25">
      <c r="A774" s="190"/>
      <c r="B774" s="24"/>
      <c r="C774" s="191"/>
      <c r="D774" s="196"/>
      <c r="E774" s="24"/>
      <c r="F774" s="197"/>
      <c r="G774" s="24"/>
      <c r="H774" s="24"/>
      <c r="I774" s="24"/>
      <c r="K774" s="24"/>
      <c r="L774" s="24"/>
      <c r="M774" s="24"/>
      <c r="N774" s="24"/>
      <c r="O774" s="24"/>
      <c r="P774" s="24"/>
    </row>
    <row r="775" spans="1:16" ht="16.5" thickBot="1" x14ac:dyDescent="0.25">
      <c r="A775" s="190"/>
      <c r="B775" s="24"/>
      <c r="C775" s="191"/>
      <c r="D775" s="196"/>
      <c r="E775" s="24"/>
      <c r="F775" s="197"/>
      <c r="G775" s="24"/>
      <c r="H775" s="24"/>
      <c r="I775" s="24"/>
      <c r="K775" s="24"/>
      <c r="L775" s="24"/>
      <c r="M775" s="24"/>
      <c r="N775" s="24"/>
      <c r="O775" s="24"/>
      <c r="P775" s="24"/>
    </row>
    <row r="776" spans="1:16" ht="16.5" thickBot="1" x14ac:dyDescent="0.25">
      <c r="A776" s="190"/>
      <c r="B776" s="24"/>
      <c r="C776" s="191"/>
      <c r="D776" s="196"/>
      <c r="E776" s="24"/>
      <c r="F776" s="197"/>
      <c r="G776" s="24"/>
      <c r="H776" s="24"/>
      <c r="I776" s="24"/>
      <c r="K776" s="24"/>
      <c r="L776" s="24"/>
      <c r="M776" s="24"/>
      <c r="N776" s="24"/>
      <c r="O776" s="24"/>
      <c r="P776" s="24"/>
    </row>
    <row r="777" spans="1:16" ht="16.5" thickBot="1" x14ac:dyDescent="0.25">
      <c r="A777" s="190"/>
      <c r="B777" s="24"/>
      <c r="C777" s="191"/>
      <c r="D777" s="196"/>
      <c r="E777" s="24"/>
      <c r="F777" s="197"/>
      <c r="G777" s="24"/>
      <c r="H777" s="24"/>
      <c r="I777" s="24"/>
      <c r="K777" s="24"/>
      <c r="L777" s="24"/>
      <c r="M777" s="24"/>
      <c r="N777" s="24"/>
      <c r="O777" s="24"/>
      <c r="P777" s="24"/>
    </row>
    <row r="778" spans="1:16" ht="16.5" thickBot="1" x14ac:dyDescent="0.25">
      <c r="A778" s="190"/>
      <c r="B778" s="24"/>
      <c r="C778" s="191"/>
      <c r="D778" s="196"/>
      <c r="E778" s="24"/>
      <c r="F778" s="197"/>
      <c r="G778" s="24"/>
      <c r="H778" s="24"/>
      <c r="I778" s="24"/>
      <c r="K778" s="24"/>
      <c r="L778" s="24"/>
      <c r="M778" s="24"/>
      <c r="N778" s="24"/>
      <c r="O778" s="24"/>
      <c r="P778" s="24"/>
    </row>
    <row r="779" spans="1:16" ht="16.5" thickBot="1" x14ac:dyDescent="0.25">
      <c r="A779" s="190"/>
      <c r="B779" s="24"/>
      <c r="C779" s="191"/>
      <c r="D779" s="196"/>
      <c r="E779" s="24"/>
      <c r="F779" s="197"/>
      <c r="G779" s="24"/>
      <c r="H779" s="24"/>
      <c r="I779" s="24"/>
      <c r="K779" s="24"/>
      <c r="L779" s="24"/>
      <c r="M779" s="24"/>
      <c r="N779" s="24"/>
      <c r="O779" s="24"/>
      <c r="P779" s="24"/>
    </row>
    <row r="780" spans="1:16" ht="16.5" thickBot="1" x14ac:dyDescent="0.25">
      <c r="A780" s="190"/>
      <c r="B780" s="24"/>
      <c r="C780" s="191"/>
      <c r="D780" s="196"/>
      <c r="E780" s="24"/>
      <c r="F780" s="197"/>
      <c r="G780" s="24"/>
      <c r="H780" s="24"/>
      <c r="I780" s="24"/>
      <c r="K780" s="24"/>
      <c r="L780" s="24"/>
      <c r="M780" s="24"/>
      <c r="N780" s="24"/>
      <c r="O780" s="24"/>
      <c r="P780" s="24"/>
    </row>
    <row r="781" spans="1:16" ht="16.5" thickBot="1" x14ac:dyDescent="0.25">
      <c r="A781" s="190"/>
      <c r="B781" s="24"/>
      <c r="C781" s="191"/>
      <c r="D781" s="196"/>
      <c r="E781" s="24"/>
      <c r="F781" s="197"/>
      <c r="G781" s="24"/>
      <c r="H781" s="24"/>
      <c r="I781" s="24"/>
      <c r="K781" s="24"/>
      <c r="L781" s="24"/>
      <c r="M781" s="24"/>
      <c r="N781" s="24"/>
      <c r="O781" s="24"/>
      <c r="P781" s="24"/>
    </row>
    <row r="782" spans="1:16" ht="16.5" thickBot="1" x14ac:dyDescent="0.25">
      <c r="A782" s="190"/>
      <c r="B782" s="24"/>
      <c r="C782" s="191"/>
      <c r="D782" s="196"/>
      <c r="E782" s="24"/>
      <c r="F782" s="197"/>
      <c r="G782" s="24"/>
      <c r="H782" s="24"/>
      <c r="I782" s="24"/>
      <c r="K782" s="24"/>
      <c r="L782" s="24"/>
      <c r="M782" s="24"/>
      <c r="N782" s="24"/>
      <c r="O782" s="24"/>
      <c r="P782" s="24"/>
    </row>
    <row r="783" spans="1:16" ht="16.5" thickBot="1" x14ac:dyDescent="0.25">
      <c r="A783" s="190"/>
      <c r="B783" s="24"/>
      <c r="C783" s="191"/>
      <c r="D783" s="196"/>
      <c r="E783" s="24"/>
      <c r="F783" s="197"/>
      <c r="G783" s="24"/>
      <c r="H783" s="24"/>
      <c r="I783" s="24"/>
      <c r="K783" s="24"/>
      <c r="L783" s="24"/>
      <c r="M783" s="24"/>
      <c r="N783" s="24"/>
      <c r="O783" s="24"/>
      <c r="P783" s="24"/>
    </row>
    <row r="784" spans="1:16" ht="16.5" thickBot="1" x14ac:dyDescent="0.25">
      <c r="A784" s="190"/>
      <c r="B784" s="24"/>
      <c r="C784" s="191"/>
      <c r="D784" s="196"/>
      <c r="E784" s="24"/>
      <c r="F784" s="197"/>
      <c r="G784" s="24"/>
      <c r="H784" s="24"/>
      <c r="I784" s="24"/>
      <c r="K784" s="24"/>
      <c r="L784" s="24"/>
      <c r="M784" s="24"/>
      <c r="N784" s="24"/>
      <c r="O784" s="24"/>
      <c r="P784" s="24"/>
    </row>
    <row r="785" spans="1:16" ht="16.5" thickBot="1" x14ac:dyDescent="0.25">
      <c r="A785" s="190"/>
      <c r="B785" s="24"/>
      <c r="C785" s="191"/>
      <c r="D785" s="196"/>
      <c r="E785" s="24"/>
      <c r="F785" s="197"/>
      <c r="G785" s="24"/>
      <c r="H785" s="24"/>
      <c r="I785" s="24"/>
      <c r="K785" s="24"/>
      <c r="L785" s="24"/>
      <c r="M785" s="24"/>
      <c r="N785" s="24"/>
      <c r="O785" s="24"/>
      <c r="P785" s="24"/>
    </row>
    <row r="786" spans="1:16" ht="16.5" thickBot="1" x14ac:dyDescent="0.25">
      <c r="A786" s="190"/>
      <c r="B786" s="24"/>
      <c r="C786" s="191"/>
      <c r="D786" s="196"/>
      <c r="E786" s="24"/>
      <c r="F786" s="197"/>
      <c r="G786" s="24"/>
      <c r="H786" s="24"/>
      <c r="I786" s="24"/>
      <c r="K786" s="24"/>
      <c r="L786" s="24"/>
      <c r="M786" s="24"/>
      <c r="N786" s="24"/>
      <c r="O786" s="24"/>
      <c r="P786" s="24"/>
    </row>
    <row r="787" spans="1:16" ht="16.5" thickBot="1" x14ac:dyDescent="0.25">
      <c r="A787" s="190"/>
      <c r="B787" s="24"/>
      <c r="C787" s="191"/>
      <c r="D787" s="196"/>
      <c r="E787" s="24"/>
      <c r="F787" s="197"/>
      <c r="G787" s="24"/>
      <c r="H787" s="24"/>
      <c r="I787" s="24"/>
      <c r="K787" s="24"/>
      <c r="L787" s="24"/>
      <c r="M787" s="24"/>
      <c r="N787" s="24"/>
      <c r="O787" s="24"/>
      <c r="P787" s="24"/>
    </row>
    <row r="788" spans="1:16" ht="16.5" thickBot="1" x14ac:dyDescent="0.25">
      <c r="A788" s="190"/>
      <c r="B788" s="24"/>
      <c r="C788" s="191"/>
      <c r="D788" s="196"/>
      <c r="E788" s="24"/>
      <c r="F788" s="197"/>
      <c r="G788" s="24"/>
      <c r="H788" s="24"/>
      <c r="I788" s="24"/>
      <c r="K788" s="24"/>
      <c r="L788" s="24"/>
      <c r="M788" s="24"/>
      <c r="N788" s="24"/>
      <c r="O788" s="24"/>
      <c r="P788" s="24"/>
    </row>
    <row r="789" spans="1:16" ht="16.5" thickBot="1" x14ac:dyDescent="0.25">
      <c r="A789" s="190"/>
      <c r="B789" s="24"/>
      <c r="C789" s="191"/>
      <c r="D789" s="196"/>
      <c r="E789" s="24"/>
      <c r="F789" s="197"/>
      <c r="G789" s="24"/>
      <c r="H789" s="24"/>
      <c r="I789" s="24"/>
      <c r="K789" s="24"/>
      <c r="L789" s="24"/>
      <c r="M789" s="24"/>
      <c r="N789" s="24"/>
      <c r="O789" s="24"/>
      <c r="P789" s="24"/>
    </row>
    <row r="790" spans="1:16" ht="16.5" thickBot="1" x14ac:dyDescent="0.25">
      <c r="A790" s="190"/>
      <c r="B790" s="24"/>
      <c r="C790" s="191"/>
      <c r="D790" s="196"/>
      <c r="E790" s="24"/>
      <c r="F790" s="197"/>
      <c r="G790" s="24"/>
      <c r="H790" s="24"/>
      <c r="I790" s="24"/>
      <c r="K790" s="24"/>
      <c r="L790" s="24"/>
      <c r="M790" s="24"/>
      <c r="N790" s="24"/>
      <c r="O790" s="24"/>
      <c r="P790" s="24"/>
    </row>
    <row r="791" spans="1:16" ht="16.5" thickBot="1" x14ac:dyDescent="0.25">
      <c r="A791" s="190"/>
      <c r="B791" s="24"/>
      <c r="C791" s="191"/>
      <c r="D791" s="196"/>
      <c r="E791" s="24"/>
      <c r="F791" s="197"/>
      <c r="G791" s="24"/>
      <c r="H791" s="24"/>
      <c r="I791" s="24"/>
      <c r="K791" s="24"/>
      <c r="L791" s="24"/>
      <c r="M791" s="24"/>
      <c r="N791" s="24"/>
      <c r="O791" s="24"/>
      <c r="P791" s="24"/>
    </row>
    <row r="792" spans="1:16" ht="16.5" thickBot="1" x14ac:dyDescent="0.25">
      <c r="A792" s="190"/>
      <c r="B792" s="24"/>
      <c r="C792" s="191"/>
      <c r="D792" s="196"/>
      <c r="E792" s="24"/>
      <c r="F792" s="197"/>
      <c r="G792" s="24"/>
      <c r="H792" s="24"/>
      <c r="I792" s="24"/>
      <c r="K792" s="24"/>
      <c r="L792" s="24"/>
      <c r="M792" s="24"/>
      <c r="N792" s="24"/>
      <c r="O792" s="24"/>
      <c r="P792" s="24"/>
    </row>
    <row r="793" spans="1:16" ht="16.5" thickBot="1" x14ac:dyDescent="0.25">
      <c r="A793" s="190"/>
      <c r="B793" s="24"/>
      <c r="C793" s="191"/>
      <c r="D793" s="196"/>
      <c r="E793" s="24"/>
      <c r="F793" s="197"/>
      <c r="G793" s="24"/>
      <c r="H793" s="24"/>
      <c r="I793" s="24"/>
      <c r="K793" s="24"/>
      <c r="L793" s="24"/>
      <c r="M793" s="24"/>
      <c r="N793" s="24"/>
      <c r="O793" s="24"/>
      <c r="P793" s="24"/>
    </row>
    <row r="794" spans="1:16" ht="16.5" thickBot="1" x14ac:dyDescent="0.25">
      <c r="A794" s="190"/>
      <c r="B794" s="24"/>
      <c r="C794" s="191"/>
      <c r="D794" s="196"/>
      <c r="E794" s="24"/>
      <c r="F794" s="197"/>
      <c r="G794" s="24"/>
      <c r="H794" s="24"/>
      <c r="I794" s="24"/>
      <c r="K794" s="24"/>
      <c r="L794" s="24"/>
      <c r="M794" s="24"/>
      <c r="N794" s="24"/>
      <c r="O794" s="24"/>
      <c r="P794" s="24"/>
    </row>
    <row r="795" spans="1:16" ht="16.5" thickBot="1" x14ac:dyDescent="0.25">
      <c r="A795" s="190"/>
      <c r="B795" s="24"/>
      <c r="C795" s="191"/>
      <c r="D795" s="196"/>
      <c r="E795" s="24"/>
      <c r="F795" s="197"/>
      <c r="G795" s="24"/>
      <c r="H795" s="24"/>
      <c r="I795" s="24"/>
      <c r="K795" s="24"/>
      <c r="L795" s="24"/>
      <c r="M795" s="24"/>
      <c r="N795" s="24"/>
      <c r="O795" s="24"/>
      <c r="P795" s="24"/>
    </row>
    <row r="796" spans="1:16" ht="16.5" thickBot="1" x14ac:dyDescent="0.25">
      <c r="A796" s="190"/>
      <c r="B796" s="24"/>
      <c r="C796" s="191"/>
      <c r="D796" s="196"/>
      <c r="E796" s="24"/>
      <c r="F796" s="197"/>
      <c r="G796" s="24"/>
      <c r="H796" s="24"/>
      <c r="I796" s="24"/>
      <c r="K796" s="24"/>
      <c r="L796" s="24"/>
      <c r="M796" s="24"/>
      <c r="N796" s="24"/>
      <c r="O796" s="24"/>
      <c r="P796" s="24"/>
    </row>
    <row r="797" spans="1:16" ht="16.5" thickBot="1" x14ac:dyDescent="0.25">
      <c r="A797" s="190"/>
      <c r="B797" s="24"/>
      <c r="C797" s="191"/>
      <c r="D797" s="196"/>
      <c r="E797" s="24"/>
      <c r="F797" s="197"/>
      <c r="G797" s="24"/>
      <c r="H797" s="24"/>
      <c r="I797" s="24"/>
      <c r="K797" s="24"/>
      <c r="L797" s="24"/>
      <c r="M797" s="24"/>
      <c r="N797" s="24"/>
      <c r="O797" s="24"/>
      <c r="P797" s="24"/>
    </row>
    <row r="798" spans="1:16" ht="16.5" thickBot="1" x14ac:dyDescent="0.25">
      <c r="A798" s="190"/>
      <c r="B798" s="24"/>
      <c r="C798" s="191"/>
      <c r="D798" s="196"/>
      <c r="E798" s="24"/>
      <c r="F798" s="197"/>
      <c r="G798" s="24"/>
      <c r="H798" s="24"/>
      <c r="I798" s="24"/>
      <c r="K798" s="24"/>
      <c r="L798" s="24"/>
      <c r="M798" s="24"/>
      <c r="N798" s="24"/>
      <c r="O798" s="24"/>
      <c r="P798" s="24"/>
    </row>
    <row r="799" spans="1:16" ht="16.5" thickBot="1" x14ac:dyDescent="0.25">
      <c r="A799" s="190"/>
      <c r="B799" s="24"/>
      <c r="C799" s="191"/>
      <c r="D799" s="196"/>
      <c r="E799" s="24"/>
      <c r="F799" s="197"/>
      <c r="G799" s="24"/>
      <c r="H799" s="24"/>
      <c r="I799" s="24"/>
      <c r="K799" s="24"/>
      <c r="L799" s="24"/>
      <c r="M799" s="24"/>
      <c r="N799" s="24"/>
      <c r="O799" s="24"/>
      <c r="P799" s="24"/>
    </row>
    <row r="800" spans="1:16" ht="16.5" thickBot="1" x14ac:dyDescent="0.25">
      <c r="A800" s="190"/>
      <c r="B800" s="24"/>
      <c r="C800" s="191"/>
      <c r="D800" s="196"/>
      <c r="E800" s="24"/>
      <c r="F800" s="197"/>
      <c r="G800" s="24"/>
      <c r="H800" s="24"/>
      <c r="I800" s="24"/>
      <c r="K800" s="24"/>
      <c r="L800" s="24"/>
      <c r="M800" s="24"/>
      <c r="N800" s="24"/>
      <c r="O800" s="24"/>
      <c r="P800" s="24"/>
    </row>
    <row r="801" spans="1:16" ht="16.5" thickBot="1" x14ac:dyDescent="0.25">
      <c r="A801" s="190"/>
      <c r="B801" s="24"/>
      <c r="C801" s="191"/>
      <c r="D801" s="196"/>
      <c r="E801" s="24"/>
      <c r="F801" s="197"/>
      <c r="G801" s="24"/>
      <c r="H801" s="24"/>
      <c r="I801" s="24"/>
      <c r="K801" s="24"/>
      <c r="L801" s="24"/>
      <c r="M801" s="24"/>
      <c r="N801" s="24"/>
      <c r="O801" s="24"/>
      <c r="P801" s="24"/>
    </row>
    <row r="802" spans="1:16" ht="16.5" thickBot="1" x14ac:dyDescent="0.25">
      <c r="A802" s="190"/>
      <c r="B802" s="24"/>
      <c r="C802" s="191"/>
      <c r="D802" s="196"/>
      <c r="E802" s="24"/>
      <c r="F802" s="197"/>
      <c r="G802" s="24"/>
      <c r="H802" s="24"/>
      <c r="I802" s="24"/>
      <c r="K802" s="24"/>
      <c r="L802" s="24"/>
      <c r="M802" s="24"/>
      <c r="N802" s="24"/>
      <c r="O802" s="24"/>
      <c r="P802" s="24"/>
    </row>
    <row r="803" spans="1:16" ht="16.5" thickBot="1" x14ac:dyDescent="0.25">
      <c r="A803" s="190"/>
      <c r="B803" s="24"/>
      <c r="C803" s="191"/>
      <c r="D803" s="196"/>
      <c r="E803" s="24"/>
      <c r="F803" s="197"/>
      <c r="G803" s="24"/>
      <c r="H803" s="24"/>
      <c r="I803" s="24"/>
      <c r="K803" s="24"/>
      <c r="L803" s="24"/>
      <c r="M803" s="24"/>
      <c r="N803" s="24"/>
      <c r="O803" s="24"/>
      <c r="P803" s="24"/>
    </row>
    <row r="804" spans="1:16" ht="16.5" thickBot="1" x14ac:dyDescent="0.25">
      <c r="A804" s="190"/>
      <c r="B804" s="24"/>
      <c r="C804" s="191"/>
      <c r="D804" s="196"/>
      <c r="E804" s="24"/>
      <c r="F804" s="197"/>
      <c r="G804" s="24"/>
      <c r="H804" s="24"/>
      <c r="I804" s="24"/>
      <c r="K804" s="24"/>
      <c r="L804" s="24"/>
      <c r="M804" s="24"/>
      <c r="N804" s="24"/>
      <c r="O804" s="24"/>
      <c r="P804" s="24"/>
    </row>
    <row r="805" spans="1:16" ht="16.5" thickBot="1" x14ac:dyDescent="0.25">
      <c r="A805" s="190"/>
      <c r="B805" s="24"/>
      <c r="C805" s="191"/>
      <c r="D805" s="196"/>
      <c r="E805" s="24"/>
      <c r="F805" s="197"/>
      <c r="G805" s="24"/>
      <c r="H805" s="24"/>
      <c r="I805" s="24"/>
      <c r="K805" s="24"/>
      <c r="L805" s="24"/>
      <c r="M805" s="24"/>
      <c r="N805" s="24"/>
      <c r="O805" s="24"/>
      <c r="P805" s="24"/>
    </row>
    <row r="806" spans="1:16" ht="16.5" thickBot="1" x14ac:dyDescent="0.25">
      <c r="A806" s="190"/>
      <c r="B806" s="24"/>
      <c r="C806" s="191"/>
      <c r="D806" s="196"/>
      <c r="E806" s="24"/>
      <c r="F806" s="197"/>
      <c r="G806" s="24"/>
      <c r="H806" s="24"/>
      <c r="I806" s="24"/>
      <c r="K806" s="24"/>
      <c r="L806" s="24"/>
      <c r="M806" s="24"/>
      <c r="N806" s="24"/>
      <c r="O806" s="24"/>
      <c r="P806" s="24"/>
    </row>
    <row r="807" spans="1:16" ht="16.5" thickBot="1" x14ac:dyDescent="0.25">
      <c r="A807" s="190"/>
      <c r="B807" s="24"/>
      <c r="C807" s="191"/>
      <c r="D807" s="196"/>
      <c r="E807" s="24"/>
      <c r="F807" s="197"/>
      <c r="G807" s="24"/>
      <c r="H807" s="24"/>
      <c r="I807" s="24"/>
      <c r="K807" s="24"/>
      <c r="L807" s="24"/>
      <c r="M807" s="24"/>
      <c r="N807" s="24"/>
      <c r="O807" s="24"/>
      <c r="P807" s="24"/>
    </row>
    <row r="808" spans="1:16" ht="16.5" thickBot="1" x14ac:dyDescent="0.25">
      <c r="A808" s="190"/>
      <c r="B808" s="24"/>
      <c r="C808" s="191"/>
      <c r="D808" s="196"/>
      <c r="E808" s="24"/>
      <c r="F808" s="197"/>
      <c r="G808" s="24"/>
      <c r="H808" s="24"/>
      <c r="I808" s="24"/>
      <c r="K808" s="24"/>
      <c r="L808" s="24"/>
      <c r="M808" s="24"/>
      <c r="N808" s="24"/>
      <c r="O808" s="24"/>
      <c r="P808" s="24"/>
    </row>
    <row r="809" spans="1:16" ht="16.5" thickBot="1" x14ac:dyDescent="0.25">
      <c r="A809" s="190"/>
      <c r="B809" s="24"/>
      <c r="C809" s="191"/>
      <c r="D809" s="196"/>
      <c r="E809" s="24"/>
      <c r="F809" s="197"/>
      <c r="G809" s="24"/>
      <c r="H809" s="24"/>
      <c r="I809" s="24"/>
      <c r="K809" s="24"/>
      <c r="L809" s="24"/>
      <c r="M809" s="24"/>
      <c r="N809" s="24"/>
      <c r="O809" s="24"/>
      <c r="P809" s="24"/>
    </row>
    <row r="810" spans="1:16" ht="16.5" thickBot="1" x14ac:dyDescent="0.25">
      <c r="A810" s="190"/>
      <c r="B810" s="24"/>
      <c r="C810" s="191"/>
      <c r="D810" s="196"/>
      <c r="E810" s="24"/>
      <c r="F810" s="197"/>
      <c r="G810" s="24"/>
      <c r="H810" s="24"/>
      <c r="I810" s="24"/>
      <c r="K810" s="24"/>
      <c r="L810" s="24"/>
      <c r="M810" s="24"/>
      <c r="N810" s="24"/>
      <c r="O810" s="24"/>
      <c r="P810" s="24"/>
    </row>
    <row r="811" spans="1:16" ht="16.5" thickBot="1" x14ac:dyDescent="0.25">
      <c r="A811" s="190"/>
      <c r="B811" s="24"/>
      <c r="C811" s="191"/>
      <c r="D811" s="196"/>
      <c r="E811" s="24"/>
      <c r="F811" s="197"/>
      <c r="G811" s="24"/>
      <c r="H811" s="24"/>
      <c r="I811" s="24"/>
      <c r="K811" s="24"/>
      <c r="L811" s="24"/>
      <c r="M811" s="24"/>
      <c r="N811" s="24"/>
      <c r="O811" s="24"/>
      <c r="P811" s="24"/>
    </row>
    <row r="812" spans="1:16" ht="16.5" thickBot="1" x14ac:dyDescent="0.25">
      <c r="A812" s="190"/>
      <c r="B812" s="24"/>
      <c r="C812" s="191"/>
      <c r="D812" s="196"/>
      <c r="E812" s="24"/>
      <c r="F812" s="197"/>
      <c r="G812" s="24"/>
      <c r="H812" s="24"/>
      <c r="I812" s="24"/>
      <c r="K812" s="24"/>
      <c r="L812" s="24"/>
      <c r="M812" s="24"/>
      <c r="N812" s="24"/>
      <c r="O812" s="24"/>
      <c r="P812" s="24"/>
    </row>
    <row r="813" spans="1:16" ht="16.5" thickBot="1" x14ac:dyDescent="0.25">
      <c r="A813" s="190"/>
      <c r="B813" s="24"/>
      <c r="C813" s="191"/>
      <c r="D813" s="196"/>
      <c r="E813" s="24"/>
      <c r="F813" s="197"/>
      <c r="G813" s="24"/>
      <c r="H813" s="24"/>
      <c r="I813" s="24"/>
      <c r="K813" s="24"/>
      <c r="L813" s="24"/>
      <c r="M813" s="24"/>
      <c r="N813" s="24"/>
      <c r="O813" s="24"/>
      <c r="P813" s="24"/>
    </row>
    <row r="814" spans="1:16" ht="16.5" thickBot="1" x14ac:dyDescent="0.25">
      <c r="A814" s="190"/>
      <c r="B814" s="24"/>
      <c r="C814" s="191"/>
      <c r="D814" s="196"/>
      <c r="E814" s="24"/>
      <c r="F814" s="197"/>
      <c r="G814" s="24"/>
      <c r="H814" s="24"/>
      <c r="I814" s="24"/>
      <c r="K814" s="24"/>
      <c r="L814" s="24"/>
      <c r="M814" s="24"/>
      <c r="N814" s="24"/>
      <c r="O814" s="24"/>
      <c r="P814" s="24"/>
    </row>
    <row r="815" spans="1:16" ht="16.5" thickBot="1" x14ac:dyDescent="0.25">
      <c r="A815" s="190"/>
      <c r="B815" s="24"/>
      <c r="C815" s="191"/>
      <c r="D815" s="196"/>
      <c r="E815" s="24"/>
      <c r="F815" s="197"/>
      <c r="G815" s="24"/>
      <c r="H815" s="24"/>
      <c r="I815" s="24"/>
      <c r="K815" s="24"/>
      <c r="L815" s="24"/>
      <c r="M815" s="24"/>
      <c r="N815" s="24"/>
      <c r="O815" s="24"/>
      <c r="P815" s="24"/>
    </row>
    <row r="816" spans="1:16" ht="16.5" thickBot="1" x14ac:dyDescent="0.25">
      <c r="A816" s="190"/>
      <c r="B816" s="24"/>
      <c r="C816" s="191"/>
      <c r="D816" s="196"/>
      <c r="E816" s="24"/>
      <c r="F816" s="197"/>
      <c r="G816" s="24"/>
      <c r="H816" s="24"/>
      <c r="I816" s="24"/>
      <c r="K816" s="24"/>
      <c r="L816" s="24"/>
      <c r="M816" s="24"/>
      <c r="N816" s="24"/>
      <c r="O816" s="24"/>
      <c r="P816" s="24"/>
    </row>
    <row r="817" spans="1:16" ht="16.5" thickBot="1" x14ac:dyDescent="0.25">
      <c r="A817" s="190"/>
      <c r="B817" s="24"/>
      <c r="C817" s="191"/>
      <c r="D817" s="196"/>
      <c r="E817" s="24"/>
      <c r="F817" s="197"/>
      <c r="G817" s="24"/>
      <c r="H817" s="24"/>
      <c r="I817" s="24"/>
      <c r="K817" s="24"/>
      <c r="L817" s="24"/>
      <c r="M817" s="24"/>
      <c r="N817" s="24"/>
      <c r="O817" s="24"/>
      <c r="P817" s="24"/>
    </row>
    <row r="818" spans="1:16" ht="16.5" thickBot="1" x14ac:dyDescent="0.25">
      <c r="A818" s="190"/>
      <c r="B818" s="24"/>
      <c r="C818" s="191"/>
      <c r="D818" s="196"/>
      <c r="E818" s="24"/>
      <c r="F818" s="197"/>
      <c r="G818" s="24"/>
      <c r="H818" s="24"/>
      <c r="I818" s="24"/>
      <c r="K818" s="24"/>
      <c r="L818" s="24"/>
      <c r="M818" s="24"/>
      <c r="N818" s="24"/>
      <c r="O818" s="24"/>
      <c r="P818" s="24"/>
    </row>
    <row r="819" spans="1:16" ht="16.5" thickBot="1" x14ac:dyDescent="0.25">
      <c r="A819" s="190"/>
      <c r="B819" s="24"/>
      <c r="C819" s="191"/>
      <c r="D819" s="196"/>
      <c r="E819" s="24"/>
      <c r="F819" s="197"/>
      <c r="G819" s="24"/>
      <c r="H819" s="24"/>
      <c r="I819" s="24"/>
      <c r="K819" s="24"/>
      <c r="L819" s="24"/>
      <c r="M819" s="24"/>
      <c r="N819" s="24"/>
      <c r="O819" s="24"/>
      <c r="P819" s="24"/>
    </row>
    <row r="820" spans="1:16" ht="16.5" thickBot="1" x14ac:dyDescent="0.25">
      <c r="A820" s="190"/>
      <c r="B820" s="24"/>
      <c r="C820" s="191"/>
      <c r="D820" s="196"/>
      <c r="E820" s="24"/>
      <c r="F820" s="197"/>
      <c r="G820" s="24"/>
      <c r="H820" s="24"/>
      <c r="I820" s="24"/>
      <c r="K820" s="24"/>
      <c r="L820" s="24"/>
      <c r="M820" s="24"/>
      <c r="N820" s="24"/>
      <c r="O820" s="24"/>
      <c r="P820" s="24"/>
    </row>
    <row r="821" spans="1:16" ht="16.5" thickBot="1" x14ac:dyDescent="0.25">
      <c r="A821" s="190"/>
      <c r="B821" s="24"/>
      <c r="C821" s="191"/>
      <c r="D821" s="196"/>
      <c r="E821" s="24"/>
      <c r="F821" s="197"/>
      <c r="G821" s="24"/>
      <c r="H821" s="24"/>
      <c r="I821" s="24"/>
      <c r="K821" s="24"/>
      <c r="L821" s="24"/>
      <c r="M821" s="24"/>
      <c r="N821" s="24"/>
      <c r="O821" s="24"/>
      <c r="P821" s="24"/>
    </row>
    <row r="822" spans="1:16" ht="16.5" thickBot="1" x14ac:dyDescent="0.25">
      <c r="A822" s="190"/>
      <c r="B822" s="24"/>
      <c r="C822" s="191"/>
      <c r="D822" s="196"/>
      <c r="E822" s="24"/>
      <c r="F822" s="197"/>
      <c r="G822" s="24"/>
      <c r="H822" s="24"/>
      <c r="I822" s="24"/>
      <c r="K822" s="24"/>
      <c r="L822" s="24"/>
      <c r="M822" s="24"/>
      <c r="N822" s="24"/>
      <c r="O822" s="24"/>
      <c r="P822" s="24"/>
    </row>
    <row r="823" spans="1:16" ht="16.5" thickBot="1" x14ac:dyDescent="0.25">
      <c r="A823" s="190"/>
      <c r="B823" s="24"/>
      <c r="C823" s="191"/>
      <c r="D823" s="196"/>
      <c r="E823" s="24"/>
      <c r="F823" s="197"/>
      <c r="G823" s="24"/>
      <c r="H823" s="24"/>
      <c r="I823" s="24"/>
      <c r="K823" s="24"/>
      <c r="L823" s="24"/>
      <c r="M823" s="24"/>
      <c r="N823" s="24"/>
      <c r="O823" s="24"/>
      <c r="P823" s="24"/>
    </row>
    <row r="824" spans="1:16" ht="16.5" thickBot="1" x14ac:dyDescent="0.25">
      <c r="A824" s="190"/>
      <c r="B824" s="24"/>
      <c r="C824" s="191"/>
      <c r="D824" s="196"/>
      <c r="E824" s="24"/>
      <c r="F824" s="197"/>
      <c r="G824" s="24"/>
      <c r="H824" s="24"/>
      <c r="I824" s="24"/>
      <c r="K824" s="24"/>
      <c r="L824" s="24"/>
      <c r="M824" s="24"/>
      <c r="N824" s="24"/>
      <c r="O824" s="24"/>
      <c r="P824" s="24"/>
    </row>
    <row r="825" spans="1:16" ht="16.5" thickBot="1" x14ac:dyDescent="0.25">
      <c r="A825" s="190"/>
      <c r="B825" s="24"/>
      <c r="C825" s="191"/>
      <c r="D825" s="196"/>
      <c r="E825" s="24"/>
      <c r="F825" s="197"/>
      <c r="G825" s="24"/>
      <c r="H825" s="24"/>
      <c r="I825" s="24"/>
      <c r="K825" s="24"/>
      <c r="L825" s="24"/>
      <c r="M825" s="24"/>
      <c r="N825" s="24"/>
      <c r="O825" s="24"/>
      <c r="P825" s="24"/>
    </row>
    <row r="826" spans="1:16" ht="16.5" thickBot="1" x14ac:dyDescent="0.25">
      <c r="A826" s="190"/>
      <c r="B826" s="24"/>
      <c r="C826" s="191"/>
      <c r="D826" s="196"/>
      <c r="E826" s="24"/>
      <c r="F826" s="197"/>
      <c r="G826" s="24"/>
      <c r="H826" s="24"/>
      <c r="I826" s="24"/>
      <c r="K826" s="24"/>
      <c r="L826" s="24"/>
      <c r="M826" s="24"/>
      <c r="N826" s="24"/>
      <c r="O826" s="24"/>
      <c r="P826" s="24"/>
    </row>
    <row r="827" spans="1:16" ht="16.5" thickBot="1" x14ac:dyDescent="0.25">
      <c r="A827" s="190"/>
      <c r="B827" s="24"/>
      <c r="C827" s="191"/>
      <c r="D827" s="196"/>
      <c r="E827" s="24"/>
      <c r="F827" s="197"/>
      <c r="G827" s="24"/>
      <c r="H827" s="24"/>
      <c r="I827" s="24"/>
      <c r="K827" s="24"/>
      <c r="L827" s="24"/>
      <c r="M827" s="24"/>
      <c r="N827" s="24"/>
      <c r="O827" s="24"/>
      <c r="P827" s="24"/>
    </row>
    <row r="828" spans="1:16" ht="16.5" thickBot="1" x14ac:dyDescent="0.25">
      <c r="A828" s="190"/>
      <c r="B828" s="24"/>
      <c r="C828" s="191"/>
      <c r="D828" s="196"/>
      <c r="E828" s="24"/>
      <c r="F828" s="197"/>
      <c r="G828" s="24"/>
      <c r="H828" s="24"/>
      <c r="I828" s="24"/>
      <c r="K828" s="24"/>
      <c r="L828" s="24"/>
      <c r="M828" s="24"/>
      <c r="N828" s="24"/>
      <c r="O828" s="24"/>
      <c r="P828" s="24"/>
    </row>
    <row r="829" spans="1:16" ht="16.5" thickBot="1" x14ac:dyDescent="0.25">
      <c r="A829" s="190"/>
      <c r="B829" s="24"/>
      <c r="C829" s="191"/>
      <c r="D829" s="196"/>
      <c r="E829" s="24"/>
      <c r="F829" s="197"/>
      <c r="G829" s="24"/>
      <c r="H829" s="24"/>
      <c r="I829" s="24"/>
      <c r="K829" s="24"/>
      <c r="L829" s="24"/>
      <c r="M829" s="24"/>
      <c r="N829" s="24"/>
      <c r="O829" s="24"/>
      <c r="P829" s="24"/>
    </row>
    <row r="830" spans="1:16" ht="16.5" thickBot="1" x14ac:dyDescent="0.25">
      <c r="A830" s="190"/>
      <c r="B830" s="24"/>
      <c r="C830" s="191"/>
      <c r="D830" s="196"/>
      <c r="E830" s="24"/>
      <c r="F830" s="197"/>
      <c r="G830" s="24"/>
      <c r="H830" s="24"/>
      <c r="I830" s="24"/>
      <c r="K830" s="24"/>
      <c r="L830" s="24"/>
      <c r="M830" s="24"/>
      <c r="N830" s="24"/>
      <c r="O830" s="24"/>
      <c r="P830" s="24"/>
    </row>
    <row r="831" spans="1:16" ht="16.5" thickBot="1" x14ac:dyDescent="0.25">
      <c r="A831" s="190"/>
      <c r="B831" s="24"/>
      <c r="C831" s="191"/>
      <c r="D831" s="196"/>
      <c r="E831" s="24"/>
      <c r="F831" s="197"/>
      <c r="G831" s="24"/>
      <c r="H831" s="24"/>
      <c r="I831" s="24"/>
      <c r="K831" s="24"/>
      <c r="L831" s="24"/>
      <c r="M831" s="24"/>
      <c r="N831" s="24"/>
      <c r="O831" s="24"/>
      <c r="P831" s="24"/>
    </row>
    <row r="832" spans="1:16" ht="16.5" thickBot="1" x14ac:dyDescent="0.25">
      <c r="A832" s="190"/>
      <c r="B832" s="24"/>
      <c r="C832" s="191"/>
      <c r="D832" s="196"/>
      <c r="E832" s="24"/>
      <c r="F832" s="197"/>
      <c r="G832" s="24"/>
      <c r="H832" s="24"/>
      <c r="I832" s="24"/>
      <c r="K832" s="24"/>
      <c r="L832" s="24"/>
      <c r="M832" s="24"/>
      <c r="N832" s="24"/>
      <c r="O832" s="24"/>
      <c r="P832" s="24"/>
    </row>
    <row r="833" spans="1:16" ht="16.5" thickBot="1" x14ac:dyDescent="0.25">
      <c r="A833" s="190"/>
      <c r="B833" s="24"/>
      <c r="C833" s="191"/>
      <c r="D833" s="196"/>
      <c r="E833" s="24"/>
      <c r="F833" s="197"/>
      <c r="G833" s="24"/>
      <c r="H833" s="24"/>
      <c r="I833" s="24"/>
      <c r="K833" s="24"/>
      <c r="L833" s="24"/>
      <c r="M833" s="24"/>
      <c r="N833" s="24"/>
      <c r="O833" s="24"/>
      <c r="P833" s="24"/>
    </row>
    <row r="834" spans="1:16" ht="16.5" thickBot="1" x14ac:dyDescent="0.25">
      <c r="A834" s="190"/>
      <c r="B834" s="24"/>
      <c r="C834" s="191"/>
      <c r="D834" s="196"/>
      <c r="E834" s="24"/>
      <c r="F834" s="197"/>
      <c r="G834" s="24"/>
      <c r="H834" s="24"/>
      <c r="I834" s="24"/>
      <c r="K834" s="24"/>
      <c r="L834" s="24"/>
      <c r="M834" s="24"/>
      <c r="N834" s="24"/>
      <c r="O834" s="24"/>
      <c r="P834" s="24"/>
    </row>
    <row r="835" spans="1:16" ht="16.5" thickBot="1" x14ac:dyDescent="0.25">
      <c r="A835" s="190"/>
      <c r="B835" s="24"/>
      <c r="C835" s="191"/>
      <c r="D835" s="196"/>
      <c r="E835" s="24"/>
      <c r="F835" s="197"/>
      <c r="G835" s="24"/>
      <c r="H835" s="24"/>
      <c r="I835" s="24"/>
      <c r="K835" s="24"/>
      <c r="L835" s="24"/>
      <c r="M835" s="24"/>
      <c r="N835" s="24"/>
      <c r="O835" s="24"/>
      <c r="P835" s="24"/>
    </row>
    <row r="836" spans="1:16" ht="16.5" thickBot="1" x14ac:dyDescent="0.25">
      <c r="A836" s="190"/>
      <c r="B836" s="24"/>
      <c r="C836" s="191"/>
      <c r="D836" s="196"/>
      <c r="E836" s="24"/>
      <c r="F836" s="197"/>
      <c r="G836" s="24"/>
      <c r="H836" s="24"/>
      <c r="I836" s="24"/>
      <c r="K836" s="24"/>
      <c r="L836" s="24"/>
      <c r="M836" s="24"/>
      <c r="N836" s="24"/>
      <c r="O836" s="24"/>
      <c r="P836" s="24"/>
    </row>
    <row r="837" spans="1:16" ht="16.5" thickBot="1" x14ac:dyDescent="0.25">
      <c r="A837" s="190"/>
      <c r="B837" s="24"/>
      <c r="C837" s="191"/>
      <c r="D837" s="196"/>
      <c r="E837" s="24"/>
      <c r="F837" s="197"/>
      <c r="G837" s="24"/>
      <c r="H837" s="24"/>
      <c r="I837" s="24"/>
      <c r="K837" s="24"/>
      <c r="L837" s="24"/>
      <c r="M837" s="24"/>
      <c r="N837" s="24"/>
      <c r="O837" s="24"/>
      <c r="P837" s="24"/>
    </row>
    <row r="838" spans="1:16" ht="16.5" thickBot="1" x14ac:dyDescent="0.25">
      <c r="A838" s="190"/>
      <c r="B838" s="24"/>
      <c r="C838" s="191"/>
      <c r="D838" s="196"/>
      <c r="E838" s="24"/>
      <c r="F838" s="197"/>
      <c r="G838" s="24"/>
      <c r="H838" s="24"/>
      <c r="I838" s="24"/>
      <c r="K838" s="24"/>
      <c r="L838" s="24"/>
      <c r="M838" s="24"/>
      <c r="N838" s="24"/>
      <c r="O838" s="24"/>
      <c r="P838" s="24"/>
    </row>
    <row r="839" spans="1:16" ht="16.5" thickBot="1" x14ac:dyDescent="0.25">
      <c r="A839" s="190"/>
      <c r="B839" s="24"/>
      <c r="C839" s="191"/>
      <c r="D839" s="196"/>
      <c r="E839" s="24"/>
      <c r="F839" s="197"/>
      <c r="G839" s="24"/>
      <c r="H839" s="24"/>
      <c r="I839" s="24"/>
      <c r="K839" s="24"/>
      <c r="L839" s="24"/>
      <c r="M839" s="24"/>
      <c r="N839" s="24"/>
      <c r="O839" s="24"/>
      <c r="P839" s="24"/>
    </row>
    <row r="840" spans="1:16" ht="16.5" thickBot="1" x14ac:dyDescent="0.25">
      <c r="A840" s="190"/>
      <c r="B840" s="24"/>
      <c r="C840" s="191"/>
      <c r="D840" s="196"/>
      <c r="E840" s="24"/>
      <c r="F840" s="197"/>
      <c r="G840" s="24"/>
      <c r="H840" s="24"/>
      <c r="I840" s="24"/>
      <c r="K840" s="24"/>
      <c r="L840" s="24"/>
      <c r="M840" s="24"/>
      <c r="N840" s="24"/>
      <c r="O840" s="24"/>
      <c r="P840" s="24"/>
    </row>
    <row r="841" spans="1:16" ht="16.5" thickBot="1" x14ac:dyDescent="0.25">
      <c r="A841" s="190"/>
      <c r="B841" s="24"/>
      <c r="C841" s="191"/>
      <c r="D841" s="196"/>
      <c r="E841" s="24"/>
      <c r="F841" s="197"/>
      <c r="G841" s="24"/>
      <c r="H841" s="24"/>
      <c r="I841" s="24"/>
      <c r="K841" s="24"/>
      <c r="L841" s="24"/>
      <c r="M841" s="24"/>
      <c r="N841" s="24"/>
      <c r="O841" s="24"/>
      <c r="P841" s="24"/>
    </row>
    <row r="842" spans="1:16" ht="16.5" thickBot="1" x14ac:dyDescent="0.25">
      <c r="A842" s="190"/>
      <c r="B842" s="24"/>
      <c r="C842" s="191"/>
      <c r="D842" s="196"/>
      <c r="E842" s="24"/>
      <c r="F842" s="197"/>
      <c r="G842" s="24"/>
      <c r="H842" s="24"/>
      <c r="I842" s="24"/>
      <c r="K842" s="24"/>
      <c r="L842" s="24"/>
      <c r="M842" s="24"/>
      <c r="N842" s="24"/>
      <c r="O842" s="24"/>
      <c r="P842" s="24"/>
    </row>
    <row r="843" spans="1:16" ht="16.5" thickBot="1" x14ac:dyDescent="0.25">
      <c r="A843" s="190"/>
      <c r="B843" s="24"/>
      <c r="C843" s="191"/>
      <c r="D843" s="196"/>
      <c r="E843" s="24"/>
      <c r="F843" s="197"/>
      <c r="G843" s="24"/>
      <c r="H843" s="24"/>
      <c r="I843" s="24"/>
      <c r="K843" s="24"/>
      <c r="L843" s="24"/>
      <c r="M843" s="24"/>
      <c r="N843" s="24"/>
      <c r="O843" s="24"/>
      <c r="P843" s="24"/>
    </row>
    <row r="844" spans="1:16" ht="16.5" thickBot="1" x14ac:dyDescent="0.25">
      <c r="A844" s="190"/>
      <c r="B844" s="24"/>
      <c r="C844" s="191"/>
      <c r="D844" s="196"/>
      <c r="E844" s="24"/>
      <c r="F844" s="197"/>
      <c r="G844" s="24"/>
      <c r="H844" s="24"/>
      <c r="I844" s="24"/>
      <c r="K844" s="24"/>
      <c r="L844" s="24"/>
      <c r="M844" s="24"/>
      <c r="N844" s="24"/>
      <c r="O844" s="24"/>
      <c r="P844" s="24"/>
    </row>
    <row r="845" spans="1:16" ht="16.5" thickBot="1" x14ac:dyDescent="0.25">
      <c r="A845" s="190"/>
      <c r="B845" s="24"/>
      <c r="C845" s="191"/>
      <c r="D845" s="196"/>
      <c r="E845" s="24"/>
      <c r="F845" s="197"/>
      <c r="G845" s="24"/>
      <c r="H845" s="24"/>
      <c r="I845" s="24"/>
      <c r="K845" s="24"/>
      <c r="L845" s="24"/>
      <c r="M845" s="24"/>
      <c r="N845" s="24"/>
      <c r="O845" s="24"/>
      <c r="P845" s="24"/>
    </row>
    <row r="846" spans="1:16" ht="16.5" thickBot="1" x14ac:dyDescent="0.25">
      <c r="A846" s="190"/>
      <c r="B846" s="24"/>
      <c r="C846" s="191"/>
      <c r="D846" s="196"/>
      <c r="E846" s="24"/>
      <c r="F846" s="197"/>
      <c r="G846" s="24"/>
      <c r="H846" s="24"/>
      <c r="I846" s="24"/>
      <c r="K846" s="24"/>
      <c r="L846" s="24"/>
      <c r="M846" s="24"/>
      <c r="N846" s="24"/>
      <c r="O846" s="24"/>
      <c r="P846" s="24"/>
    </row>
    <row r="847" spans="1:16" ht="16.5" thickBot="1" x14ac:dyDescent="0.25">
      <c r="A847" s="190"/>
      <c r="B847" s="24"/>
      <c r="C847" s="191"/>
      <c r="D847" s="196"/>
      <c r="E847" s="24"/>
      <c r="F847" s="197"/>
      <c r="G847" s="24"/>
      <c r="H847" s="24"/>
      <c r="I847" s="24"/>
      <c r="K847" s="24"/>
      <c r="L847" s="24"/>
      <c r="M847" s="24"/>
      <c r="N847" s="24"/>
      <c r="O847" s="24"/>
      <c r="P847" s="24"/>
    </row>
    <row r="848" spans="1:16" ht="16.5" thickBot="1" x14ac:dyDescent="0.25">
      <c r="A848" s="190"/>
      <c r="B848" s="24"/>
      <c r="C848" s="191"/>
      <c r="D848" s="196"/>
      <c r="E848" s="24"/>
      <c r="F848" s="197"/>
      <c r="G848" s="24"/>
      <c r="H848" s="24"/>
      <c r="I848" s="24"/>
      <c r="K848" s="24"/>
      <c r="L848" s="24"/>
      <c r="M848" s="24"/>
      <c r="N848" s="24"/>
      <c r="O848" s="24"/>
      <c r="P848" s="24"/>
    </row>
    <row r="849" spans="1:16" ht="16.5" thickBot="1" x14ac:dyDescent="0.25">
      <c r="A849" s="190"/>
      <c r="B849" s="24"/>
      <c r="C849" s="191"/>
      <c r="D849" s="196"/>
      <c r="E849" s="24"/>
      <c r="F849" s="197"/>
      <c r="G849" s="24"/>
      <c r="H849" s="24"/>
      <c r="I849" s="24"/>
      <c r="K849" s="24"/>
      <c r="L849" s="24"/>
      <c r="M849" s="24"/>
      <c r="N849" s="24"/>
      <c r="O849" s="24"/>
      <c r="P849" s="24"/>
    </row>
    <row r="850" spans="1:16" ht="16.5" thickBot="1" x14ac:dyDescent="0.25">
      <c r="A850" s="190"/>
      <c r="B850" s="24"/>
      <c r="C850" s="191"/>
      <c r="D850" s="196"/>
      <c r="E850" s="24"/>
      <c r="F850" s="197"/>
      <c r="G850" s="24"/>
      <c r="H850" s="24"/>
      <c r="I850" s="24"/>
      <c r="K850" s="24"/>
      <c r="L850" s="24"/>
      <c r="M850" s="24"/>
      <c r="N850" s="24"/>
      <c r="O850" s="24"/>
      <c r="P850" s="24"/>
    </row>
    <row r="851" spans="1:16" ht="16.5" thickBot="1" x14ac:dyDescent="0.25">
      <c r="A851" s="190"/>
      <c r="B851" s="24"/>
      <c r="C851" s="191"/>
      <c r="D851" s="196"/>
      <c r="E851" s="24"/>
      <c r="F851" s="197"/>
      <c r="G851" s="24"/>
      <c r="H851" s="24"/>
      <c r="I851" s="24"/>
      <c r="K851" s="24"/>
      <c r="L851" s="24"/>
      <c r="M851" s="24"/>
      <c r="N851" s="24"/>
      <c r="O851" s="24"/>
      <c r="P851" s="24"/>
    </row>
    <row r="852" spans="1:16" ht="16.5" thickBot="1" x14ac:dyDescent="0.25">
      <c r="A852" s="190"/>
      <c r="B852" s="24"/>
      <c r="C852" s="191"/>
      <c r="D852" s="196"/>
      <c r="E852" s="24"/>
      <c r="F852" s="197"/>
      <c r="G852" s="24"/>
      <c r="H852" s="24"/>
      <c r="I852" s="24"/>
      <c r="K852" s="24"/>
      <c r="L852" s="24"/>
      <c r="M852" s="24"/>
      <c r="N852" s="24"/>
      <c r="O852" s="24"/>
      <c r="P852" s="24"/>
    </row>
    <row r="853" spans="1:16" ht="16.5" thickBot="1" x14ac:dyDescent="0.25">
      <c r="A853" s="190"/>
      <c r="B853" s="24"/>
      <c r="C853" s="191"/>
      <c r="D853" s="196"/>
      <c r="E853" s="24"/>
      <c r="F853" s="197"/>
      <c r="G853" s="24"/>
      <c r="H853" s="24"/>
      <c r="I853" s="24"/>
      <c r="K853" s="24"/>
      <c r="L853" s="24"/>
      <c r="M853" s="24"/>
      <c r="N853" s="24"/>
      <c r="O853" s="24"/>
      <c r="P853" s="24"/>
    </row>
    <row r="854" spans="1:16" ht="16.5" thickBot="1" x14ac:dyDescent="0.25">
      <c r="A854" s="190"/>
      <c r="B854" s="24"/>
      <c r="C854" s="191"/>
      <c r="D854" s="196"/>
      <c r="E854" s="24"/>
      <c r="F854" s="197"/>
      <c r="G854" s="24"/>
      <c r="H854" s="24"/>
      <c r="I854" s="24"/>
      <c r="K854" s="24"/>
      <c r="L854" s="24"/>
      <c r="M854" s="24"/>
      <c r="N854" s="24"/>
      <c r="O854" s="24"/>
      <c r="P854" s="24"/>
    </row>
    <row r="855" spans="1:16" ht="16.5" thickBot="1" x14ac:dyDescent="0.25">
      <c r="A855" s="190"/>
      <c r="B855" s="24"/>
      <c r="C855" s="191"/>
      <c r="D855" s="196"/>
      <c r="E855" s="24"/>
      <c r="F855" s="197"/>
      <c r="G855" s="24"/>
      <c r="H855" s="24"/>
      <c r="I855" s="24"/>
      <c r="K855" s="24"/>
      <c r="L855" s="24"/>
      <c r="M855" s="24"/>
      <c r="N855" s="24"/>
      <c r="O855" s="24"/>
      <c r="P855" s="24"/>
    </row>
    <row r="856" spans="1:16" ht="16.5" thickBot="1" x14ac:dyDescent="0.25">
      <c r="A856" s="190"/>
      <c r="B856" s="24"/>
      <c r="C856" s="191"/>
      <c r="D856" s="196"/>
      <c r="E856" s="24"/>
      <c r="F856" s="197"/>
      <c r="G856" s="24"/>
      <c r="H856" s="24"/>
      <c r="I856" s="24"/>
      <c r="K856" s="24"/>
      <c r="L856" s="24"/>
      <c r="M856" s="24"/>
      <c r="N856" s="24"/>
      <c r="O856" s="24"/>
      <c r="P856" s="24"/>
    </row>
    <row r="857" spans="1:16" ht="16.5" thickBot="1" x14ac:dyDescent="0.25">
      <c r="A857" s="190"/>
      <c r="B857" s="24"/>
      <c r="C857" s="191"/>
      <c r="D857" s="196"/>
      <c r="E857" s="24"/>
      <c r="F857" s="197"/>
      <c r="G857" s="24"/>
      <c r="H857" s="24"/>
      <c r="I857" s="24"/>
      <c r="K857" s="24"/>
      <c r="L857" s="24"/>
      <c r="M857" s="24"/>
      <c r="N857" s="24"/>
      <c r="O857" s="24"/>
      <c r="P857" s="24"/>
    </row>
    <row r="858" spans="1:16" ht="16.5" thickBot="1" x14ac:dyDescent="0.25">
      <c r="A858" s="190"/>
      <c r="B858" s="24"/>
      <c r="C858" s="191"/>
      <c r="D858" s="196"/>
      <c r="E858" s="24"/>
      <c r="F858" s="197"/>
      <c r="G858" s="24"/>
      <c r="H858" s="24"/>
      <c r="I858" s="24"/>
      <c r="K858" s="24"/>
      <c r="L858" s="24"/>
      <c r="M858" s="24"/>
      <c r="N858" s="24"/>
      <c r="O858" s="24"/>
      <c r="P858" s="24"/>
    </row>
    <row r="859" spans="1:16" ht="16.5" thickBot="1" x14ac:dyDescent="0.25">
      <c r="A859" s="190"/>
      <c r="B859" s="24"/>
      <c r="C859" s="191"/>
      <c r="D859" s="196"/>
      <c r="E859" s="24"/>
      <c r="F859" s="197"/>
      <c r="G859" s="24"/>
      <c r="H859" s="24"/>
      <c r="I859" s="24"/>
      <c r="K859" s="24"/>
      <c r="L859" s="24"/>
      <c r="M859" s="24"/>
      <c r="N859" s="24"/>
      <c r="O859" s="24"/>
      <c r="P859" s="24"/>
    </row>
    <row r="860" spans="1:16" ht="16.5" thickBot="1" x14ac:dyDescent="0.25">
      <c r="A860" s="190"/>
      <c r="B860" s="24"/>
      <c r="C860" s="191"/>
      <c r="D860" s="196"/>
      <c r="E860" s="24"/>
      <c r="F860" s="197"/>
      <c r="G860" s="24"/>
      <c r="H860" s="24"/>
      <c r="I860" s="24"/>
      <c r="K860" s="24"/>
      <c r="L860" s="24"/>
      <c r="M860" s="24"/>
      <c r="N860" s="24"/>
      <c r="O860" s="24"/>
      <c r="P860" s="24"/>
    </row>
    <row r="861" spans="1:16" ht="16.5" thickBot="1" x14ac:dyDescent="0.25">
      <c r="A861" s="190"/>
      <c r="B861" s="24"/>
      <c r="C861" s="191"/>
      <c r="D861" s="196"/>
      <c r="E861" s="24"/>
      <c r="F861" s="197"/>
      <c r="G861" s="24"/>
      <c r="H861" s="24"/>
      <c r="I861" s="24"/>
      <c r="K861" s="24"/>
      <c r="L861" s="24"/>
      <c r="M861" s="24"/>
      <c r="N861" s="24"/>
      <c r="O861" s="24"/>
      <c r="P861" s="24"/>
    </row>
    <row r="862" spans="1:16" ht="16.5" thickBot="1" x14ac:dyDescent="0.25">
      <c r="A862" s="190"/>
      <c r="B862" s="24"/>
      <c r="C862" s="191"/>
      <c r="D862" s="196"/>
      <c r="E862" s="24"/>
      <c r="F862" s="197"/>
      <c r="G862" s="24"/>
      <c r="H862" s="24"/>
      <c r="I862" s="24"/>
      <c r="K862" s="24"/>
      <c r="L862" s="24"/>
      <c r="M862" s="24"/>
      <c r="N862" s="24"/>
      <c r="O862" s="24"/>
      <c r="P862" s="24"/>
    </row>
    <row r="863" spans="1:16" ht="16.5" thickBot="1" x14ac:dyDescent="0.25">
      <c r="A863" s="190"/>
      <c r="B863" s="24"/>
      <c r="C863" s="191"/>
      <c r="D863" s="196"/>
      <c r="E863" s="24"/>
      <c r="F863" s="197"/>
      <c r="G863" s="24"/>
      <c r="H863" s="24"/>
      <c r="I863" s="24"/>
      <c r="K863" s="24"/>
      <c r="L863" s="24"/>
      <c r="M863" s="24"/>
      <c r="N863" s="24"/>
      <c r="O863" s="24"/>
      <c r="P863" s="24"/>
    </row>
    <row r="864" spans="1:16" ht="16.5" thickBot="1" x14ac:dyDescent="0.25">
      <c r="A864" s="190"/>
      <c r="B864" s="24"/>
      <c r="C864" s="191"/>
      <c r="D864" s="196"/>
      <c r="E864" s="24"/>
      <c r="F864" s="197"/>
      <c r="G864" s="24"/>
      <c r="H864" s="24"/>
      <c r="I864" s="24"/>
      <c r="K864" s="24"/>
      <c r="L864" s="24"/>
      <c r="M864" s="24"/>
      <c r="N864" s="24"/>
      <c r="O864" s="24"/>
      <c r="P864" s="24"/>
    </row>
    <row r="865" spans="1:16" ht="16.5" thickBot="1" x14ac:dyDescent="0.25">
      <c r="A865" s="190"/>
      <c r="B865" s="24"/>
      <c r="C865" s="191"/>
      <c r="D865" s="196"/>
      <c r="E865" s="24"/>
      <c r="F865" s="197"/>
      <c r="G865" s="24"/>
      <c r="H865" s="24"/>
      <c r="I865" s="24"/>
      <c r="K865" s="24"/>
      <c r="L865" s="24"/>
      <c r="M865" s="24"/>
      <c r="N865" s="24"/>
      <c r="O865" s="24"/>
      <c r="P865" s="24"/>
    </row>
    <row r="866" spans="1:16" ht="16.5" thickBot="1" x14ac:dyDescent="0.25">
      <c r="A866" s="190"/>
      <c r="B866" s="24"/>
      <c r="C866" s="191"/>
      <c r="D866" s="196"/>
      <c r="E866" s="24"/>
      <c r="F866" s="197"/>
      <c r="G866" s="24"/>
      <c r="H866" s="24"/>
      <c r="I866" s="24"/>
      <c r="K866" s="24"/>
      <c r="L866" s="24"/>
      <c r="M866" s="24"/>
      <c r="N866" s="24"/>
      <c r="O866" s="24"/>
      <c r="P866" s="24"/>
    </row>
    <row r="867" spans="1:16" ht="16.5" thickBot="1" x14ac:dyDescent="0.25">
      <c r="A867" s="190"/>
      <c r="B867" s="24"/>
      <c r="C867" s="191"/>
      <c r="D867" s="196"/>
      <c r="E867" s="24"/>
      <c r="F867" s="197"/>
      <c r="G867" s="24"/>
      <c r="H867" s="24"/>
      <c r="I867" s="24"/>
      <c r="K867" s="24"/>
      <c r="L867" s="24"/>
      <c r="M867" s="24"/>
      <c r="N867" s="24"/>
      <c r="O867" s="24"/>
      <c r="P867" s="24"/>
    </row>
    <row r="868" spans="1:16" ht="16.5" thickBot="1" x14ac:dyDescent="0.25">
      <c r="A868" s="190"/>
      <c r="B868" s="24"/>
      <c r="C868" s="191"/>
      <c r="D868" s="196"/>
      <c r="E868" s="24"/>
      <c r="F868" s="197"/>
      <c r="G868" s="24"/>
      <c r="H868" s="24"/>
      <c r="I868" s="24"/>
      <c r="K868" s="24"/>
      <c r="L868" s="24"/>
      <c r="M868" s="24"/>
      <c r="N868" s="24"/>
      <c r="O868" s="24"/>
      <c r="P868" s="24"/>
    </row>
    <row r="869" spans="1:16" ht="16.5" thickBot="1" x14ac:dyDescent="0.25">
      <c r="A869" s="190"/>
      <c r="B869" s="24"/>
      <c r="C869" s="191"/>
      <c r="D869" s="196"/>
      <c r="E869" s="24"/>
      <c r="F869" s="197"/>
      <c r="G869" s="24"/>
      <c r="H869" s="24"/>
      <c r="I869" s="24"/>
      <c r="K869" s="24"/>
      <c r="L869" s="24"/>
      <c r="M869" s="24"/>
      <c r="N869" s="24"/>
      <c r="O869" s="24"/>
      <c r="P869" s="24"/>
    </row>
    <row r="870" spans="1:16" ht="16.5" thickBot="1" x14ac:dyDescent="0.25">
      <c r="A870" s="190"/>
      <c r="B870" s="24"/>
      <c r="C870" s="191"/>
      <c r="D870" s="196"/>
      <c r="E870" s="24"/>
      <c r="F870" s="197"/>
      <c r="G870" s="24"/>
      <c r="H870" s="24"/>
      <c r="I870" s="24"/>
      <c r="K870" s="24"/>
      <c r="L870" s="24"/>
      <c r="M870" s="24"/>
      <c r="N870" s="24"/>
      <c r="O870" s="24"/>
      <c r="P870" s="24"/>
    </row>
    <row r="871" spans="1:16" ht="16.5" thickBot="1" x14ac:dyDescent="0.25">
      <c r="A871" s="190"/>
      <c r="B871" s="24"/>
      <c r="C871" s="191"/>
      <c r="D871" s="196"/>
      <c r="E871" s="24"/>
      <c r="F871" s="197"/>
      <c r="G871" s="24"/>
      <c r="H871" s="24"/>
      <c r="I871" s="24"/>
      <c r="K871" s="24"/>
      <c r="L871" s="24"/>
      <c r="M871" s="24"/>
      <c r="N871" s="24"/>
      <c r="O871" s="24"/>
      <c r="P871" s="24"/>
    </row>
    <row r="872" spans="1:16" ht="16.5" thickBot="1" x14ac:dyDescent="0.25">
      <c r="A872" s="190"/>
      <c r="B872" s="24"/>
      <c r="C872" s="191"/>
      <c r="D872" s="196"/>
      <c r="E872" s="24"/>
      <c r="F872" s="197"/>
      <c r="G872" s="24"/>
      <c r="H872" s="24"/>
      <c r="I872" s="24"/>
      <c r="K872" s="24"/>
      <c r="L872" s="24"/>
      <c r="M872" s="24"/>
      <c r="N872" s="24"/>
      <c r="O872" s="24"/>
      <c r="P872" s="24"/>
    </row>
    <row r="873" spans="1:16" ht="16.5" thickBot="1" x14ac:dyDescent="0.25">
      <c r="A873" s="190"/>
      <c r="B873" s="24"/>
      <c r="C873" s="191"/>
      <c r="D873" s="196"/>
      <c r="E873" s="24"/>
      <c r="F873" s="197"/>
      <c r="G873" s="24"/>
      <c r="H873" s="24"/>
      <c r="I873" s="24"/>
      <c r="K873" s="24"/>
      <c r="L873" s="24"/>
      <c r="M873" s="24"/>
      <c r="N873" s="24"/>
      <c r="O873" s="24"/>
      <c r="P873" s="24"/>
    </row>
    <row r="874" spans="1:16" ht="16.5" thickBot="1" x14ac:dyDescent="0.25">
      <c r="A874" s="190"/>
      <c r="B874" s="24"/>
      <c r="C874" s="191"/>
      <c r="D874" s="196"/>
      <c r="E874" s="24"/>
      <c r="F874" s="197"/>
      <c r="G874" s="24"/>
      <c r="H874" s="24"/>
      <c r="I874" s="24"/>
      <c r="K874" s="24"/>
      <c r="L874" s="24"/>
      <c r="M874" s="24"/>
      <c r="N874" s="24"/>
      <c r="O874" s="24"/>
      <c r="P874" s="24"/>
    </row>
    <row r="875" spans="1:16" ht="16.5" thickBot="1" x14ac:dyDescent="0.25">
      <c r="A875" s="190"/>
      <c r="B875" s="24"/>
      <c r="C875" s="191"/>
      <c r="D875" s="196"/>
      <c r="E875" s="24"/>
      <c r="F875" s="197"/>
      <c r="G875" s="24"/>
      <c r="H875" s="24"/>
      <c r="I875" s="24"/>
      <c r="K875" s="24"/>
      <c r="L875" s="24"/>
      <c r="M875" s="24"/>
      <c r="N875" s="24"/>
      <c r="O875" s="24"/>
      <c r="P875" s="24"/>
    </row>
    <row r="876" spans="1:16" ht="16.5" thickBot="1" x14ac:dyDescent="0.25">
      <c r="A876" s="190"/>
      <c r="B876" s="24"/>
      <c r="C876" s="191"/>
      <c r="D876" s="196"/>
      <c r="E876" s="24"/>
      <c r="F876" s="197"/>
      <c r="G876" s="24"/>
      <c r="H876" s="24"/>
      <c r="I876" s="24"/>
      <c r="K876" s="24"/>
      <c r="L876" s="24"/>
      <c r="M876" s="24"/>
      <c r="N876" s="24"/>
      <c r="O876" s="24"/>
      <c r="P876" s="24"/>
    </row>
    <row r="877" spans="1:16" ht="16.5" thickBot="1" x14ac:dyDescent="0.25">
      <c r="A877" s="190"/>
      <c r="B877" s="24"/>
      <c r="C877" s="191"/>
      <c r="D877" s="196"/>
      <c r="E877" s="24"/>
      <c r="F877" s="197"/>
      <c r="G877" s="24"/>
      <c r="H877" s="24"/>
      <c r="I877" s="24"/>
      <c r="K877" s="24"/>
      <c r="L877" s="24"/>
      <c r="M877" s="24"/>
      <c r="N877" s="24"/>
      <c r="O877" s="24"/>
      <c r="P877" s="24"/>
    </row>
    <row r="878" spans="1:16" ht="16.5" thickBot="1" x14ac:dyDescent="0.25">
      <c r="A878" s="190"/>
      <c r="B878" s="24"/>
      <c r="C878" s="191"/>
      <c r="D878" s="196"/>
      <c r="E878" s="24"/>
      <c r="F878" s="197"/>
      <c r="G878" s="24"/>
      <c r="H878" s="24"/>
      <c r="I878" s="24"/>
      <c r="K878" s="24"/>
      <c r="L878" s="24"/>
      <c r="M878" s="24"/>
      <c r="N878" s="24"/>
      <c r="O878" s="24"/>
      <c r="P878" s="24"/>
    </row>
    <row r="879" spans="1:16" ht="16.5" thickBot="1" x14ac:dyDescent="0.25">
      <c r="A879" s="190"/>
      <c r="B879" s="24"/>
      <c r="C879" s="191"/>
      <c r="D879" s="196"/>
      <c r="E879" s="24"/>
      <c r="F879" s="197"/>
      <c r="G879" s="24"/>
      <c r="H879" s="24"/>
      <c r="I879" s="24"/>
      <c r="K879" s="24"/>
      <c r="L879" s="24"/>
      <c r="M879" s="24"/>
      <c r="N879" s="24"/>
      <c r="O879" s="24"/>
      <c r="P879" s="24"/>
    </row>
    <row r="880" spans="1:16" ht="16.5" thickBot="1" x14ac:dyDescent="0.25">
      <c r="A880" s="190"/>
      <c r="B880" s="24"/>
      <c r="C880" s="191"/>
      <c r="D880" s="196"/>
      <c r="E880" s="24"/>
      <c r="F880" s="197"/>
      <c r="G880" s="24"/>
      <c r="H880" s="24"/>
      <c r="I880" s="24"/>
      <c r="K880" s="24"/>
      <c r="L880" s="24"/>
      <c r="M880" s="24"/>
      <c r="N880" s="24"/>
      <c r="O880" s="24"/>
      <c r="P880" s="24"/>
    </row>
    <row r="881" spans="1:16" ht="16.5" thickBot="1" x14ac:dyDescent="0.25">
      <c r="A881" s="190"/>
      <c r="B881" s="24"/>
      <c r="C881" s="191"/>
      <c r="D881" s="196"/>
      <c r="E881" s="24"/>
      <c r="F881" s="197"/>
      <c r="G881" s="24"/>
      <c r="H881" s="24"/>
      <c r="I881" s="24"/>
      <c r="K881" s="24"/>
      <c r="L881" s="24"/>
      <c r="M881" s="24"/>
      <c r="N881" s="24"/>
      <c r="O881" s="24"/>
      <c r="P881" s="24"/>
    </row>
    <row r="882" spans="1:16" ht="16.5" thickBot="1" x14ac:dyDescent="0.25">
      <c r="A882" s="190"/>
      <c r="B882" s="24"/>
      <c r="C882" s="191"/>
      <c r="D882" s="196"/>
      <c r="E882" s="24"/>
      <c r="F882" s="197"/>
      <c r="G882" s="24"/>
      <c r="H882" s="24"/>
      <c r="I882" s="24"/>
      <c r="K882" s="24"/>
      <c r="L882" s="24"/>
      <c r="M882" s="24"/>
      <c r="N882" s="24"/>
      <c r="O882" s="24"/>
      <c r="P882" s="24"/>
    </row>
    <row r="883" spans="1:16" ht="16.5" thickBot="1" x14ac:dyDescent="0.25">
      <c r="A883" s="190"/>
      <c r="B883" s="24"/>
      <c r="C883" s="191"/>
      <c r="D883" s="196"/>
      <c r="E883" s="24"/>
      <c r="F883" s="197"/>
      <c r="G883" s="24"/>
      <c r="H883" s="24"/>
      <c r="I883" s="24"/>
      <c r="K883" s="24"/>
      <c r="L883" s="24"/>
      <c r="M883" s="24"/>
      <c r="N883" s="24"/>
      <c r="O883" s="24"/>
      <c r="P883" s="24"/>
    </row>
    <row r="884" spans="1:16" ht="16.5" thickBot="1" x14ac:dyDescent="0.25">
      <c r="A884" s="190"/>
      <c r="B884" s="24"/>
      <c r="C884" s="191"/>
      <c r="D884" s="196"/>
      <c r="E884" s="24"/>
      <c r="F884" s="197"/>
      <c r="G884" s="24"/>
      <c r="H884" s="24"/>
      <c r="I884" s="24"/>
      <c r="K884" s="24"/>
      <c r="L884" s="24"/>
      <c r="M884" s="24"/>
      <c r="N884" s="24"/>
      <c r="O884" s="24"/>
      <c r="P884" s="24"/>
    </row>
    <row r="885" spans="1:16" ht="16.5" thickBot="1" x14ac:dyDescent="0.25">
      <c r="A885" s="190"/>
      <c r="B885" s="24"/>
      <c r="C885" s="191"/>
      <c r="D885" s="196"/>
      <c r="E885" s="24"/>
      <c r="F885" s="197"/>
      <c r="G885" s="24"/>
      <c r="H885" s="24"/>
      <c r="I885" s="24"/>
      <c r="K885" s="24"/>
      <c r="L885" s="24"/>
      <c r="M885" s="24"/>
      <c r="N885" s="24"/>
      <c r="O885" s="24"/>
      <c r="P885" s="24"/>
    </row>
    <row r="886" spans="1:16" ht="16.5" thickBot="1" x14ac:dyDescent="0.25">
      <c r="A886" s="190"/>
      <c r="B886" s="24"/>
      <c r="C886" s="191"/>
      <c r="D886" s="196"/>
      <c r="E886" s="24"/>
      <c r="F886" s="197"/>
      <c r="G886" s="24"/>
      <c r="H886" s="24"/>
      <c r="I886" s="24"/>
      <c r="K886" s="24"/>
      <c r="L886" s="24"/>
      <c r="M886" s="24"/>
      <c r="N886" s="24"/>
      <c r="O886" s="24"/>
      <c r="P886" s="24"/>
    </row>
    <row r="887" spans="1:16" ht="16.5" thickBot="1" x14ac:dyDescent="0.25">
      <c r="A887" s="190"/>
      <c r="B887" s="24"/>
      <c r="C887" s="191"/>
      <c r="D887" s="196"/>
      <c r="E887" s="24"/>
      <c r="F887" s="197"/>
      <c r="G887" s="24"/>
      <c r="H887" s="24"/>
      <c r="I887" s="24"/>
      <c r="K887" s="24"/>
      <c r="L887" s="24"/>
      <c r="M887" s="24"/>
      <c r="N887" s="24"/>
      <c r="O887" s="24"/>
      <c r="P887" s="24"/>
    </row>
    <row r="888" spans="1:16" ht="16.5" thickBot="1" x14ac:dyDescent="0.25">
      <c r="A888" s="190"/>
      <c r="B888" s="24"/>
      <c r="C888" s="191"/>
      <c r="D888" s="196"/>
      <c r="E888" s="24"/>
      <c r="F888" s="197"/>
      <c r="G888" s="24"/>
      <c r="H888" s="24"/>
      <c r="I888" s="24"/>
      <c r="K888" s="24"/>
      <c r="L888" s="24"/>
      <c r="M888" s="24"/>
      <c r="N888" s="24"/>
      <c r="O888" s="24"/>
      <c r="P888" s="24"/>
    </row>
    <row r="889" spans="1:16" ht="16.5" thickBot="1" x14ac:dyDescent="0.25">
      <c r="A889" s="190"/>
      <c r="B889" s="24"/>
      <c r="C889" s="191"/>
      <c r="D889" s="196"/>
      <c r="E889" s="24"/>
      <c r="F889" s="197"/>
      <c r="G889" s="24"/>
      <c r="H889" s="24"/>
      <c r="I889" s="24"/>
      <c r="K889" s="24"/>
      <c r="L889" s="24"/>
      <c r="M889" s="24"/>
      <c r="N889" s="24"/>
      <c r="O889" s="24"/>
      <c r="P889" s="24"/>
    </row>
    <row r="890" spans="1:16" ht="16.5" thickBot="1" x14ac:dyDescent="0.25">
      <c r="A890" s="190"/>
      <c r="B890" s="24"/>
      <c r="C890" s="191"/>
      <c r="D890" s="196"/>
      <c r="E890" s="24"/>
      <c r="F890" s="197"/>
      <c r="G890" s="24"/>
      <c r="H890" s="24"/>
      <c r="I890" s="24"/>
      <c r="K890" s="24"/>
      <c r="L890" s="24"/>
      <c r="M890" s="24"/>
      <c r="N890" s="24"/>
      <c r="O890" s="24"/>
      <c r="P890" s="24"/>
    </row>
    <row r="891" spans="1:16" ht="16.5" thickBot="1" x14ac:dyDescent="0.25">
      <c r="A891" s="190"/>
      <c r="B891" s="24"/>
      <c r="C891" s="191"/>
      <c r="D891" s="196"/>
      <c r="E891" s="24"/>
      <c r="F891" s="197"/>
      <c r="G891" s="24"/>
      <c r="H891" s="24"/>
      <c r="I891" s="24"/>
      <c r="K891" s="24"/>
      <c r="L891" s="24"/>
      <c r="M891" s="24"/>
      <c r="N891" s="24"/>
      <c r="O891" s="24"/>
      <c r="P891" s="24"/>
    </row>
    <row r="892" spans="1:16" ht="16.5" thickBot="1" x14ac:dyDescent="0.25">
      <c r="A892" s="190"/>
      <c r="B892" s="24"/>
      <c r="C892" s="191"/>
      <c r="D892" s="196"/>
      <c r="E892" s="24"/>
      <c r="F892" s="197"/>
      <c r="G892" s="24"/>
      <c r="H892" s="24"/>
      <c r="I892" s="24"/>
      <c r="K892" s="24"/>
      <c r="L892" s="24"/>
      <c r="M892" s="24"/>
      <c r="N892" s="24"/>
      <c r="O892" s="24"/>
      <c r="P892" s="24"/>
    </row>
    <row r="893" spans="1:16" ht="16.5" thickBot="1" x14ac:dyDescent="0.25">
      <c r="A893" s="190"/>
      <c r="B893" s="24"/>
      <c r="C893" s="191"/>
      <c r="D893" s="196"/>
      <c r="E893" s="24"/>
      <c r="F893" s="197"/>
      <c r="G893" s="24"/>
      <c r="H893" s="24"/>
      <c r="I893" s="24"/>
      <c r="K893" s="24"/>
      <c r="L893" s="24"/>
      <c r="M893" s="24"/>
      <c r="N893" s="24"/>
      <c r="O893" s="24"/>
      <c r="P893" s="24"/>
    </row>
    <row r="894" spans="1:16" ht="16.5" thickBot="1" x14ac:dyDescent="0.25">
      <c r="A894" s="190"/>
      <c r="B894" s="24"/>
      <c r="C894" s="191"/>
      <c r="D894" s="196"/>
      <c r="E894" s="24"/>
      <c r="F894" s="197"/>
      <c r="G894" s="24"/>
      <c r="H894" s="24"/>
      <c r="I894" s="24"/>
      <c r="K894" s="24"/>
      <c r="L894" s="24"/>
      <c r="M894" s="24"/>
      <c r="N894" s="24"/>
      <c r="O894" s="24"/>
      <c r="P894" s="24"/>
    </row>
    <row r="895" spans="1:16" ht="16.5" thickBot="1" x14ac:dyDescent="0.25">
      <c r="A895" s="190"/>
      <c r="B895" s="24"/>
      <c r="C895" s="191"/>
      <c r="D895" s="196"/>
      <c r="E895" s="24"/>
      <c r="F895" s="197"/>
      <c r="G895" s="24"/>
      <c r="H895" s="24"/>
      <c r="I895" s="24"/>
      <c r="K895" s="24"/>
      <c r="L895" s="24"/>
      <c r="M895" s="24"/>
      <c r="N895" s="24"/>
      <c r="O895" s="24"/>
      <c r="P895" s="24"/>
    </row>
    <row r="896" spans="1:16" ht="16.5" thickBot="1" x14ac:dyDescent="0.25">
      <c r="A896" s="190"/>
      <c r="B896" s="24"/>
      <c r="C896" s="191"/>
      <c r="D896" s="196"/>
      <c r="E896" s="24"/>
      <c r="F896" s="197"/>
      <c r="G896" s="24"/>
      <c r="H896" s="24"/>
      <c r="I896" s="24"/>
      <c r="K896" s="24"/>
      <c r="L896" s="24"/>
      <c r="M896" s="24"/>
      <c r="N896" s="24"/>
      <c r="O896" s="24"/>
      <c r="P896" s="24"/>
    </row>
    <row r="897" spans="1:16" ht="16.5" thickBot="1" x14ac:dyDescent="0.25">
      <c r="A897" s="190"/>
      <c r="B897" s="24"/>
      <c r="C897" s="191"/>
      <c r="D897" s="196"/>
      <c r="E897" s="24"/>
      <c r="F897" s="197"/>
      <c r="G897" s="24"/>
      <c r="H897" s="24"/>
      <c r="I897" s="24"/>
      <c r="K897" s="24"/>
      <c r="L897" s="24"/>
      <c r="M897" s="24"/>
      <c r="N897" s="24"/>
      <c r="O897" s="24"/>
      <c r="P897" s="24"/>
    </row>
    <row r="898" spans="1:16" ht="16.5" thickBot="1" x14ac:dyDescent="0.25">
      <c r="A898" s="190"/>
      <c r="B898" s="24"/>
      <c r="C898" s="191"/>
      <c r="D898" s="196"/>
      <c r="E898" s="24"/>
      <c r="F898" s="197"/>
      <c r="G898" s="24"/>
      <c r="H898" s="24"/>
      <c r="I898" s="24"/>
      <c r="K898" s="24"/>
      <c r="L898" s="24"/>
      <c r="M898" s="24"/>
      <c r="N898" s="24"/>
      <c r="O898" s="24"/>
      <c r="P898" s="24"/>
    </row>
    <row r="899" spans="1:16" ht="16.5" thickBot="1" x14ac:dyDescent="0.25">
      <c r="A899" s="190"/>
      <c r="B899" s="24"/>
      <c r="C899" s="191"/>
      <c r="D899" s="196"/>
      <c r="E899" s="24"/>
      <c r="F899" s="197"/>
      <c r="G899" s="24"/>
      <c r="H899" s="24"/>
      <c r="I899" s="24"/>
      <c r="K899" s="24"/>
      <c r="L899" s="24"/>
      <c r="M899" s="24"/>
      <c r="N899" s="24"/>
      <c r="O899" s="24"/>
      <c r="P899" s="24"/>
    </row>
    <row r="900" spans="1:16" ht="16.5" thickBot="1" x14ac:dyDescent="0.25">
      <c r="A900" s="190"/>
      <c r="B900" s="24"/>
      <c r="C900" s="191"/>
      <c r="D900" s="196"/>
      <c r="E900" s="24"/>
      <c r="F900" s="197"/>
      <c r="G900" s="24"/>
      <c r="H900" s="24"/>
      <c r="I900" s="24"/>
      <c r="K900" s="24"/>
      <c r="L900" s="24"/>
      <c r="M900" s="24"/>
      <c r="N900" s="24"/>
      <c r="O900" s="24"/>
      <c r="P900" s="24"/>
    </row>
    <row r="901" spans="1:16" ht="16.5" thickBot="1" x14ac:dyDescent="0.25">
      <c r="A901" s="190"/>
      <c r="B901" s="24"/>
      <c r="C901" s="191"/>
      <c r="D901" s="196"/>
      <c r="E901" s="24"/>
      <c r="F901" s="197"/>
      <c r="G901" s="24"/>
      <c r="H901" s="24"/>
      <c r="I901" s="24"/>
      <c r="K901" s="24"/>
      <c r="L901" s="24"/>
      <c r="M901" s="24"/>
      <c r="N901" s="24"/>
      <c r="O901" s="24"/>
      <c r="P901" s="24"/>
    </row>
    <row r="902" spans="1:16" ht="16.5" thickBot="1" x14ac:dyDescent="0.25">
      <c r="A902" s="190"/>
      <c r="B902" s="24"/>
      <c r="C902" s="191"/>
      <c r="D902" s="196"/>
      <c r="E902" s="24"/>
      <c r="F902" s="197"/>
      <c r="G902" s="24"/>
      <c r="H902" s="24"/>
      <c r="I902" s="24"/>
      <c r="K902" s="24"/>
      <c r="L902" s="24"/>
      <c r="M902" s="24"/>
      <c r="N902" s="24"/>
      <c r="O902" s="24"/>
      <c r="P902" s="24"/>
    </row>
    <row r="903" spans="1:16" ht="16.5" thickBot="1" x14ac:dyDescent="0.25">
      <c r="A903" s="190"/>
      <c r="B903" s="24"/>
      <c r="C903" s="191"/>
      <c r="D903" s="196"/>
      <c r="E903" s="24"/>
      <c r="F903" s="197"/>
      <c r="G903" s="24"/>
      <c r="H903" s="24"/>
      <c r="I903" s="24"/>
      <c r="K903" s="24"/>
      <c r="L903" s="24"/>
      <c r="M903" s="24"/>
      <c r="N903" s="24"/>
      <c r="O903" s="24"/>
      <c r="P903" s="24"/>
    </row>
    <row r="904" spans="1:16" ht="16.5" thickBot="1" x14ac:dyDescent="0.25">
      <c r="A904" s="190"/>
      <c r="B904" s="24"/>
      <c r="C904" s="191"/>
      <c r="D904" s="196"/>
      <c r="E904" s="24"/>
      <c r="F904" s="197"/>
      <c r="G904" s="24"/>
      <c r="H904" s="24"/>
      <c r="I904" s="24"/>
      <c r="K904" s="24"/>
      <c r="L904" s="24"/>
      <c r="M904" s="24"/>
      <c r="N904" s="24"/>
      <c r="O904" s="24"/>
      <c r="P904" s="24"/>
    </row>
    <row r="905" spans="1:16" ht="16.5" thickBot="1" x14ac:dyDescent="0.25">
      <c r="A905" s="190"/>
      <c r="B905" s="24"/>
      <c r="C905" s="191"/>
      <c r="D905" s="196"/>
      <c r="E905" s="24"/>
      <c r="F905" s="197"/>
      <c r="G905" s="24"/>
      <c r="H905" s="24"/>
      <c r="I905" s="24"/>
      <c r="K905" s="24"/>
      <c r="L905" s="24"/>
      <c r="M905" s="24"/>
      <c r="N905" s="24"/>
      <c r="O905" s="24"/>
      <c r="P905" s="24"/>
    </row>
    <row r="906" spans="1:16" ht="16.5" thickBot="1" x14ac:dyDescent="0.25">
      <c r="A906" s="190"/>
      <c r="B906" s="24"/>
      <c r="C906" s="191"/>
      <c r="D906" s="196"/>
      <c r="E906" s="24"/>
      <c r="F906" s="197"/>
      <c r="G906" s="24"/>
      <c r="H906" s="24"/>
      <c r="I906" s="24"/>
      <c r="K906" s="24"/>
      <c r="L906" s="24"/>
      <c r="M906" s="24"/>
      <c r="N906" s="24"/>
      <c r="O906" s="24"/>
      <c r="P906" s="24"/>
    </row>
    <row r="907" spans="1:16" ht="16.5" thickBot="1" x14ac:dyDescent="0.25">
      <c r="A907" s="190"/>
      <c r="B907" s="24"/>
      <c r="C907" s="191"/>
      <c r="D907" s="196"/>
      <c r="E907" s="24"/>
      <c r="F907" s="197"/>
      <c r="G907" s="24"/>
      <c r="H907" s="24"/>
      <c r="I907" s="24"/>
      <c r="K907" s="24"/>
      <c r="L907" s="24"/>
      <c r="M907" s="24"/>
      <c r="N907" s="24"/>
      <c r="O907" s="24"/>
      <c r="P907" s="24"/>
    </row>
    <row r="908" spans="1:16" ht="16.5" thickBot="1" x14ac:dyDescent="0.25">
      <c r="A908" s="190"/>
      <c r="B908" s="24"/>
      <c r="C908" s="191"/>
      <c r="D908" s="196"/>
      <c r="E908" s="24"/>
      <c r="F908" s="197"/>
      <c r="G908" s="24"/>
      <c r="H908" s="24"/>
      <c r="I908" s="24"/>
      <c r="K908" s="24"/>
      <c r="L908" s="24"/>
      <c r="M908" s="24"/>
      <c r="N908" s="24"/>
      <c r="O908" s="24"/>
      <c r="P908" s="24"/>
    </row>
    <row r="909" spans="1:16" ht="16.5" thickBot="1" x14ac:dyDescent="0.25">
      <c r="A909" s="190"/>
      <c r="B909" s="24"/>
      <c r="C909" s="191"/>
      <c r="D909" s="196"/>
      <c r="E909" s="24"/>
      <c r="F909" s="197"/>
      <c r="G909" s="24"/>
      <c r="H909" s="24"/>
      <c r="I909" s="24"/>
      <c r="K909" s="24"/>
      <c r="L909" s="24"/>
      <c r="M909" s="24"/>
      <c r="N909" s="24"/>
      <c r="O909" s="24"/>
      <c r="P909" s="24"/>
    </row>
    <row r="910" spans="1:16" ht="16.5" thickBot="1" x14ac:dyDescent="0.25">
      <c r="A910" s="190"/>
      <c r="B910" s="24"/>
      <c r="C910" s="191"/>
      <c r="D910" s="196"/>
      <c r="E910" s="24"/>
      <c r="F910" s="197"/>
      <c r="G910" s="24"/>
      <c r="H910" s="24"/>
      <c r="I910" s="24"/>
      <c r="K910" s="24"/>
      <c r="L910" s="24"/>
      <c r="M910" s="24"/>
      <c r="N910" s="24"/>
      <c r="O910" s="24"/>
      <c r="P910" s="24"/>
    </row>
    <row r="911" spans="1:16" ht="16.5" thickBot="1" x14ac:dyDescent="0.25">
      <c r="A911" s="190"/>
      <c r="B911" s="24"/>
      <c r="C911" s="191"/>
      <c r="D911" s="196"/>
      <c r="E911" s="24"/>
      <c r="F911" s="197"/>
      <c r="G911" s="24"/>
      <c r="H911" s="24"/>
      <c r="I911" s="24"/>
      <c r="K911" s="24"/>
      <c r="L911" s="24"/>
      <c r="M911" s="24"/>
      <c r="N911" s="24"/>
      <c r="O911" s="24"/>
      <c r="P911" s="24"/>
    </row>
    <row r="912" spans="1:16" ht="16.5" thickBot="1" x14ac:dyDescent="0.25">
      <c r="A912" s="190"/>
      <c r="B912" s="24"/>
      <c r="C912" s="191"/>
      <c r="D912" s="196"/>
      <c r="E912" s="24"/>
      <c r="F912" s="197"/>
      <c r="G912" s="24"/>
      <c r="H912" s="24"/>
      <c r="I912" s="24"/>
      <c r="K912" s="24"/>
      <c r="L912" s="24"/>
      <c r="M912" s="24"/>
      <c r="N912" s="24"/>
      <c r="O912" s="24"/>
      <c r="P912" s="24"/>
    </row>
    <row r="913" spans="1:16" ht="16.5" thickBot="1" x14ac:dyDescent="0.25">
      <c r="A913" s="190"/>
      <c r="B913" s="24"/>
      <c r="C913" s="191"/>
      <c r="D913" s="196"/>
      <c r="E913" s="24"/>
      <c r="F913" s="197"/>
      <c r="G913" s="24"/>
      <c r="H913" s="24"/>
      <c r="I913" s="24"/>
      <c r="K913" s="24"/>
      <c r="L913" s="24"/>
      <c r="M913" s="24"/>
      <c r="N913" s="24"/>
      <c r="O913" s="24"/>
      <c r="P913" s="24"/>
    </row>
    <row r="914" spans="1:16" ht="16.5" thickBot="1" x14ac:dyDescent="0.25">
      <c r="A914" s="190"/>
      <c r="B914" s="24"/>
      <c r="C914" s="191"/>
      <c r="D914" s="196"/>
      <c r="E914" s="24"/>
      <c r="F914" s="197"/>
      <c r="G914" s="24"/>
      <c r="H914" s="24"/>
      <c r="I914" s="24"/>
      <c r="K914" s="24"/>
      <c r="L914" s="24"/>
      <c r="M914" s="24"/>
      <c r="N914" s="24"/>
      <c r="O914" s="24"/>
      <c r="P914" s="24"/>
    </row>
    <row r="915" spans="1:16" ht="16.5" thickBot="1" x14ac:dyDescent="0.25">
      <c r="A915" s="190"/>
      <c r="B915" s="24"/>
      <c r="C915" s="191"/>
      <c r="D915" s="196"/>
      <c r="E915" s="24"/>
      <c r="F915" s="197"/>
      <c r="G915" s="24"/>
      <c r="H915" s="24"/>
      <c r="I915" s="24"/>
      <c r="K915" s="24"/>
      <c r="L915" s="24"/>
      <c r="M915" s="24"/>
      <c r="N915" s="24"/>
      <c r="O915" s="24"/>
      <c r="P915" s="24"/>
    </row>
    <row r="916" spans="1:16" ht="16.5" thickBot="1" x14ac:dyDescent="0.25">
      <c r="A916" s="190"/>
      <c r="B916" s="24"/>
      <c r="C916" s="191"/>
      <c r="D916" s="196"/>
      <c r="E916" s="24"/>
      <c r="F916" s="197"/>
      <c r="G916" s="24"/>
      <c r="H916" s="24"/>
      <c r="I916" s="24"/>
      <c r="K916" s="24"/>
      <c r="L916" s="24"/>
      <c r="M916" s="24"/>
      <c r="N916" s="24"/>
      <c r="O916" s="24"/>
      <c r="P916" s="24"/>
    </row>
    <row r="917" spans="1:16" ht="16.5" thickBot="1" x14ac:dyDescent="0.25">
      <c r="A917" s="190"/>
      <c r="B917" s="24"/>
      <c r="C917" s="191"/>
      <c r="D917" s="196"/>
      <c r="E917" s="24"/>
      <c r="F917" s="197"/>
      <c r="G917" s="24"/>
      <c r="H917" s="24"/>
      <c r="I917" s="24"/>
      <c r="K917" s="24"/>
      <c r="L917" s="24"/>
      <c r="M917" s="24"/>
      <c r="N917" s="24"/>
      <c r="O917" s="24"/>
      <c r="P917" s="24"/>
    </row>
    <row r="918" spans="1:16" ht="16.5" thickBot="1" x14ac:dyDescent="0.25">
      <c r="A918" s="190"/>
      <c r="B918" s="24"/>
      <c r="C918" s="191"/>
      <c r="D918" s="196"/>
      <c r="E918" s="24"/>
      <c r="F918" s="197"/>
      <c r="G918" s="24"/>
      <c r="H918" s="24"/>
      <c r="I918" s="24"/>
      <c r="K918" s="24"/>
      <c r="L918" s="24"/>
      <c r="M918" s="24"/>
      <c r="N918" s="24"/>
      <c r="O918" s="24"/>
      <c r="P918" s="24"/>
    </row>
    <row r="919" spans="1:16" ht="16.5" thickBot="1" x14ac:dyDescent="0.25">
      <c r="A919" s="190"/>
      <c r="B919" s="24"/>
      <c r="C919" s="191"/>
      <c r="D919" s="196"/>
      <c r="E919" s="24"/>
      <c r="F919" s="197"/>
      <c r="G919" s="24"/>
      <c r="H919" s="24"/>
      <c r="I919" s="24"/>
      <c r="K919" s="24"/>
      <c r="L919" s="24"/>
      <c r="M919" s="24"/>
      <c r="N919" s="24"/>
      <c r="O919" s="24"/>
      <c r="P919" s="24"/>
    </row>
    <row r="920" spans="1:16" ht="16.5" thickBot="1" x14ac:dyDescent="0.25">
      <c r="A920" s="190"/>
      <c r="B920" s="24"/>
      <c r="C920" s="191"/>
      <c r="D920" s="196"/>
      <c r="E920" s="24"/>
      <c r="F920" s="197"/>
      <c r="G920" s="24"/>
      <c r="H920" s="24"/>
      <c r="I920" s="24"/>
      <c r="K920" s="24"/>
      <c r="L920" s="24"/>
      <c r="M920" s="24"/>
      <c r="N920" s="24"/>
      <c r="O920" s="24"/>
      <c r="P920" s="24"/>
    </row>
    <row r="921" spans="1:16" ht="16.5" thickBot="1" x14ac:dyDescent="0.25">
      <c r="A921" s="190"/>
      <c r="B921" s="24"/>
      <c r="C921" s="191"/>
      <c r="D921" s="196"/>
      <c r="E921" s="24"/>
      <c r="F921" s="197"/>
      <c r="G921" s="24"/>
      <c r="H921" s="24"/>
      <c r="I921" s="24"/>
      <c r="K921" s="24"/>
      <c r="L921" s="24"/>
      <c r="M921" s="24"/>
      <c r="N921" s="24"/>
      <c r="O921" s="24"/>
      <c r="P921" s="24"/>
    </row>
    <row r="922" spans="1:16" ht="16.5" thickBot="1" x14ac:dyDescent="0.25">
      <c r="A922" s="190"/>
      <c r="B922" s="24"/>
      <c r="C922" s="191"/>
      <c r="D922" s="196"/>
      <c r="E922" s="24"/>
      <c r="F922" s="197"/>
      <c r="G922" s="24"/>
      <c r="H922" s="24"/>
      <c r="I922" s="24"/>
      <c r="K922" s="24"/>
      <c r="L922" s="24"/>
      <c r="M922" s="24"/>
      <c r="N922" s="24"/>
      <c r="O922" s="24"/>
      <c r="P922" s="24"/>
    </row>
    <row r="923" spans="1:16" ht="16.5" thickBot="1" x14ac:dyDescent="0.25">
      <c r="A923" s="190"/>
      <c r="B923" s="24"/>
      <c r="C923" s="191"/>
      <c r="D923" s="196"/>
      <c r="E923" s="24"/>
      <c r="F923" s="197"/>
      <c r="G923" s="24"/>
      <c r="H923" s="24"/>
      <c r="I923" s="24"/>
      <c r="K923" s="24"/>
      <c r="L923" s="24"/>
      <c r="M923" s="24"/>
      <c r="N923" s="24"/>
      <c r="O923" s="24"/>
      <c r="P923" s="24"/>
    </row>
    <row r="924" spans="1:16" ht="16.5" thickBot="1" x14ac:dyDescent="0.25">
      <c r="A924" s="190"/>
      <c r="B924" s="24"/>
      <c r="C924" s="191"/>
      <c r="D924" s="196"/>
      <c r="E924" s="24"/>
      <c r="F924" s="197"/>
      <c r="G924" s="24"/>
      <c r="H924" s="24"/>
      <c r="I924" s="24"/>
      <c r="K924" s="24"/>
      <c r="L924" s="24"/>
      <c r="M924" s="24"/>
      <c r="N924" s="24"/>
      <c r="O924" s="24"/>
      <c r="P924" s="24"/>
    </row>
    <row r="925" spans="1:16" ht="16.5" thickBot="1" x14ac:dyDescent="0.25">
      <c r="A925" s="190"/>
      <c r="B925" s="24"/>
      <c r="C925" s="191"/>
      <c r="D925" s="196"/>
      <c r="E925" s="24"/>
      <c r="F925" s="197"/>
      <c r="G925" s="24"/>
      <c r="H925" s="24"/>
      <c r="I925" s="24"/>
      <c r="K925" s="24"/>
      <c r="L925" s="24"/>
      <c r="M925" s="24"/>
      <c r="N925" s="24"/>
      <c r="O925" s="24"/>
      <c r="P925" s="24"/>
    </row>
    <row r="926" spans="1:16" ht="16.5" thickBot="1" x14ac:dyDescent="0.25">
      <c r="A926" s="190"/>
      <c r="B926" s="24"/>
      <c r="C926" s="191"/>
      <c r="D926" s="196"/>
      <c r="E926" s="24"/>
      <c r="F926" s="197"/>
      <c r="G926" s="24"/>
      <c r="H926" s="24"/>
      <c r="I926" s="24"/>
      <c r="K926" s="24"/>
      <c r="L926" s="24"/>
      <c r="M926" s="24"/>
      <c r="N926" s="24"/>
      <c r="O926" s="24"/>
      <c r="P926" s="24"/>
    </row>
    <row r="927" spans="1:16" ht="16.5" thickBot="1" x14ac:dyDescent="0.25">
      <c r="A927" s="190"/>
      <c r="B927" s="24"/>
      <c r="C927" s="191"/>
      <c r="D927" s="196"/>
      <c r="E927" s="24"/>
      <c r="F927" s="197"/>
      <c r="G927" s="24"/>
      <c r="H927" s="24"/>
      <c r="I927" s="24"/>
      <c r="K927" s="24"/>
      <c r="L927" s="24"/>
      <c r="M927" s="24"/>
      <c r="N927" s="24"/>
      <c r="O927" s="24"/>
      <c r="P927" s="24"/>
    </row>
    <row r="928" spans="1:16" ht="16.5" thickBot="1" x14ac:dyDescent="0.25">
      <c r="A928" s="190"/>
      <c r="B928" s="24"/>
      <c r="C928" s="191"/>
      <c r="D928" s="196"/>
      <c r="E928" s="24"/>
      <c r="F928" s="197"/>
      <c r="G928" s="24"/>
      <c r="H928" s="24"/>
      <c r="I928" s="24"/>
      <c r="K928" s="24"/>
      <c r="L928" s="24"/>
      <c r="M928" s="24"/>
      <c r="N928" s="24"/>
      <c r="O928" s="24"/>
      <c r="P928" s="24"/>
    </row>
    <row r="929" spans="1:16" ht="16.5" thickBot="1" x14ac:dyDescent="0.25">
      <c r="A929" s="190"/>
      <c r="B929" s="24"/>
      <c r="C929" s="191"/>
      <c r="D929" s="196"/>
      <c r="E929" s="24"/>
      <c r="F929" s="197"/>
      <c r="G929" s="24"/>
      <c r="H929" s="24"/>
      <c r="I929" s="24"/>
      <c r="K929" s="24"/>
      <c r="L929" s="24"/>
      <c r="M929" s="24"/>
      <c r="N929" s="24"/>
      <c r="O929" s="24"/>
      <c r="P929" s="24"/>
    </row>
    <row r="930" spans="1:16" ht="16.5" thickBot="1" x14ac:dyDescent="0.25">
      <c r="A930" s="190"/>
      <c r="B930" s="24"/>
      <c r="C930" s="191"/>
      <c r="D930" s="196"/>
      <c r="E930" s="24"/>
      <c r="F930" s="197"/>
      <c r="G930" s="24"/>
      <c r="H930" s="24"/>
      <c r="I930" s="24"/>
      <c r="K930" s="24"/>
      <c r="L930" s="24"/>
      <c r="M930" s="24"/>
      <c r="N930" s="24"/>
      <c r="O930" s="24"/>
      <c r="P930" s="24"/>
    </row>
    <row r="931" spans="1:16" ht="16.5" thickBot="1" x14ac:dyDescent="0.25">
      <c r="A931" s="190"/>
      <c r="B931" s="24"/>
      <c r="C931" s="191"/>
      <c r="D931" s="196"/>
      <c r="E931" s="24"/>
      <c r="F931" s="197"/>
      <c r="G931" s="24"/>
      <c r="H931" s="24"/>
      <c r="I931" s="24"/>
      <c r="K931" s="24"/>
      <c r="L931" s="24"/>
      <c r="M931" s="24"/>
      <c r="N931" s="24"/>
      <c r="O931" s="24"/>
      <c r="P931" s="24"/>
    </row>
    <row r="932" spans="1:16" ht="16.5" thickBot="1" x14ac:dyDescent="0.25">
      <c r="A932" s="190"/>
      <c r="B932" s="24"/>
      <c r="C932" s="191"/>
      <c r="D932" s="196"/>
      <c r="E932" s="24"/>
      <c r="F932" s="197"/>
      <c r="G932" s="24"/>
      <c r="H932" s="24"/>
      <c r="I932" s="24"/>
      <c r="K932" s="24"/>
      <c r="L932" s="24"/>
      <c r="M932" s="24"/>
      <c r="N932" s="24"/>
      <c r="O932" s="24"/>
      <c r="P932" s="24"/>
    </row>
    <row r="933" spans="1:16" ht="16.5" thickBot="1" x14ac:dyDescent="0.25">
      <c r="A933" s="190"/>
      <c r="B933" s="24"/>
      <c r="C933" s="191"/>
      <c r="D933" s="196"/>
      <c r="E933" s="24"/>
      <c r="F933" s="197"/>
      <c r="G933" s="24"/>
      <c r="H933" s="24"/>
      <c r="I933" s="24"/>
      <c r="K933" s="24"/>
      <c r="L933" s="24"/>
      <c r="M933" s="24"/>
      <c r="N933" s="24"/>
      <c r="O933" s="24"/>
      <c r="P933" s="24"/>
    </row>
    <row r="934" spans="1:16" ht="16.5" thickBot="1" x14ac:dyDescent="0.25">
      <c r="A934" s="190"/>
      <c r="B934" s="24"/>
      <c r="C934" s="191"/>
      <c r="D934" s="196"/>
      <c r="E934" s="24"/>
      <c r="F934" s="197"/>
      <c r="G934" s="24"/>
      <c r="H934" s="24"/>
      <c r="I934" s="24"/>
      <c r="K934" s="24"/>
      <c r="L934" s="24"/>
      <c r="M934" s="24"/>
      <c r="N934" s="24"/>
      <c r="O934" s="24"/>
      <c r="P934" s="24"/>
    </row>
    <row r="935" spans="1:16" ht="16.5" thickBot="1" x14ac:dyDescent="0.25">
      <c r="A935" s="190"/>
      <c r="B935" s="24"/>
      <c r="C935" s="191"/>
      <c r="D935" s="196"/>
      <c r="E935" s="24"/>
      <c r="F935" s="197"/>
      <c r="G935" s="24"/>
      <c r="H935" s="24"/>
      <c r="I935" s="24"/>
      <c r="K935" s="24"/>
      <c r="L935" s="24"/>
      <c r="M935" s="24"/>
      <c r="N935" s="24"/>
      <c r="O935" s="24"/>
      <c r="P935" s="24"/>
    </row>
    <row r="936" spans="1:16" ht="16.5" thickBot="1" x14ac:dyDescent="0.25">
      <c r="A936" s="190"/>
      <c r="B936" s="24"/>
      <c r="C936" s="191"/>
      <c r="D936" s="196"/>
      <c r="E936" s="24"/>
      <c r="F936" s="197"/>
      <c r="G936" s="24"/>
      <c r="H936" s="24"/>
      <c r="I936" s="24"/>
      <c r="K936" s="24"/>
      <c r="L936" s="24"/>
      <c r="M936" s="24"/>
      <c r="N936" s="24"/>
      <c r="O936" s="24"/>
      <c r="P936" s="24"/>
    </row>
    <row r="937" spans="1:16" ht="16.5" thickBot="1" x14ac:dyDescent="0.25">
      <c r="A937" s="190"/>
      <c r="B937" s="24"/>
      <c r="C937" s="191"/>
      <c r="D937" s="196"/>
      <c r="E937" s="24"/>
      <c r="F937" s="197"/>
      <c r="G937" s="24"/>
      <c r="H937" s="24"/>
      <c r="I937" s="24"/>
      <c r="K937" s="24"/>
      <c r="L937" s="24"/>
      <c r="M937" s="24"/>
      <c r="N937" s="24"/>
      <c r="O937" s="24"/>
      <c r="P937" s="24"/>
    </row>
    <row r="938" spans="1:16" ht="16.5" thickBot="1" x14ac:dyDescent="0.25">
      <c r="A938" s="190"/>
      <c r="B938" s="24"/>
      <c r="C938" s="191"/>
      <c r="D938" s="196"/>
      <c r="E938" s="24"/>
      <c r="F938" s="197"/>
      <c r="G938" s="24"/>
      <c r="H938" s="24"/>
      <c r="I938" s="24"/>
      <c r="K938" s="24"/>
      <c r="L938" s="24"/>
      <c r="M938" s="24"/>
      <c r="N938" s="24"/>
      <c r="O938" s="24"/>
      <c r="P938" s="24"/>
    </row>
    <row r="939" spans="1:16" ht="16.5" thickBot="1" x14ac:dyDescent="0.25">
      <c r="A939" s="190"/>
      <c r="B939" s="24"/>
      <c r="C939" s="191"/>
      <c r="D939" s="196"/>
      <c r="E939" s="24"/>
      <c r="F939" s="197"/>
      <c r="G939" s="24"/>
      <c r="H939" s="24"/>
      <c r="I939" s="24"/>
      <c r="K939" s="24"/>
      <c r="L939" s="24"/>
      <c r="M939" s="24"/>
      <c r="N939" s="24"/>
      <c r="O939" s="24"/>
      <c r="P939" s="24"/>
    </row>
    <row r="940" spans="1:16" ht="16.5" thickBot="1" x14ac:dyDescent="0.25">
      <c r="A940" s="190"/>
      <c r="B940" s="24"/>
      <c r="C940" s="191"/>
      <c r="D940" s="196"/>
      <c r="E940" s="24"/>
      <c r="F940" s="197"/>
      <c r="G940" s="24"/>
      <c r="H940" s="24"/>
      <c r="I940" s="24"/>
      <c r="K940" s="24"/>
      <c r="L940" s="24"/>
      <c r="M940" s="24"/>
      <c r="N940" s="24"/>
      <c r="O940" s="24"/>
      <c r="P940" s="24"/>
    </row>
    <row r="941" spans="1:16" ht="16.5" thickBot="1" x14ac:dyDescent="0.25">
      <c r="A941" s="190"/>
      <c r="B941" s="24"/>
      <c r="C941" s="191"/>
      <c r="D941" s="196"/>
      <c r="E941" s="24"/>
      <c r="F941" s="197"/>
      <c r="G941" s="24"/>
      <c r="H941" s="24"/>
      <c r="I941" s="24"/>
      <c r="K941" s="24"/>
      <c r="L941" s="24"/>
      <c r="M941" s="24"/>
      <c r="N941" s="24"/>
      <c r="O941" s="24"/>
      <c r="P941" s="24"/>
    </row>
    <row r="942" spans="1:16" ht="16.5" thickBot="1" x14ac:dyDescent="0.25">
      <c r="A942" s="190"/>
      <c r="B942" s="24"/>
      <c r="C942" s="191"/>
      <c r="D942" s="196"/>
      <c r="E942" s="24"/>
      <c r="F942" s="197"/>
      <c r="G942" s="24"/>
      <c r="H942" s="24"/>
      <c r="I942" s="24"/>
      <c r="K942" s="24"/>
      <c r="L942" s="24"/>
      <c r="M942" s="24"/>
      <c r="N942" s="24"/>
      <c r="O942" s="24"/>
      <c r="P942" s="24"/>
    </row>
    <row r="943" spans="1:16" ht="16.5" thickBot="1" x14ac:dyDescent="0.25">
      <c r="A943" s="190"/>
      <c r="B943" s="24"/>
      <c r="C943" s="191"/>
      <c r="D943" s="196"/>
      <c r="E943" s="24"/>
      <c r="F943" s="197"/>
      <c r="G943" s="24"/>
      <c r="H943" s="24"/>
      <c r="I943" s="24"/>
      <c r="K943" s="24"/>
      <c r="L943" s="24"/>
      <c r="M943" s="24"/>
      <c r="N943" s="24"/>
      <c r="O943" s="24"/>
      <c r="P943" s="24"/>
    </row>
    <row r="944" spans="1:16" ht="16.5" thickBot="1" x14ac:dyDescent="0.25">
      <c r="A944" s="190"/>
      <c r="B944" s="24"/>
      <c r="C944" s="191"/>
      <c r="D944" s="196"/>
      <c r="E944" s="24"/>
      <c r="F944" s="197"/>
      <c r="G944" s="24"/>
      <c r="H944" s="24"/>
      <c r="I944" s="24"/>
      <c r="K944" s="24"/>
      <c r="L944" s="24"/>
      <c r="M944" s="24"/>
      <c r="N944" s="24"/>
      <c r="O944" s="24"/>
      <c r="P944" s="24"/>
    </row>
    <row r="945" spans="1:16" ht="16.5" thickBot="1" x14ac:dyDescent="0.25">
      <c r="A945" s="190"/>
      <c r="B945" s="24"/>
      <c r="C945" s="191"/>
      <c r="D945" s="196"/>
      <c r="E945" s="24"/>
      <c r="F945" s="197"/>
      <c r="G945" s="24"/>
      <c r="H945" s="24"/>
      <c r="I945" s="24"/>
      <c r="K945" s="24"/>
      <c r="L945" s="24"/>
      <c r="M945" s="24"/>
      <c r="N945" s="24"/>
      <c r="O945" s="24"/>
      <c r="P945" s="24"/>
    </row>
    <row r="946" spans="1:16" ht="16.5" thickBot="1" x14ac:dyDescent="0.25">
      <c r="A946" s="190"/>
      <c r="B946" s="24"/>
      <c r="C946" s="191"/>
      <c r="D946" s="196"/>
      <c r="E946" s="24"/>
      <c r="F946" s="197"/>
      <c r="G946" s="24"/>
      <c r="H946" s="24"/>
      <c r="I946" s="24"/>
      <c r="K946" s="24"/>
      <c r="L946" s="24"/>
      <c r="M946" s="24"/>
      <c r="N946" s="24"/>
      <c r="O946" s="24"/>
      <c r="P946" s="24"/>
    </row>
    <row r="947" spans="1:16" ht="16.5" thickBot="1" x14ac:dyDescent="0.25">
      <c r="A947" s="190"/>
      <c r="B947" s="24"/>
      <c r="C947" s="191"/>
      <c r="D947" s="196"/>
      <c r="E947" s="24"/>
      <c r="F947" s="197"/>
      <c r="G947" s="24"/>
      <c r="H947" s="24"/>
      <c r="I947" s="24"/>
      <c r="K947" s="24"/>
      <c r="L947" s="24"/>
      <c r="M947" s="24"/>
      <c r="N947" s="24"/>
      <c r="O947" s="24"/>
      <c r="P947" s="24"/>
    </row>
    <row r="948" spans="1:16" ht="16.5" thickBot="1" x14ac:dyDescent="0.25">
      <c r="A948" s="190"/>
      <c r="B948" s="24"/>
      <c r="C948" s="191"/>
      <c r="D948" s="196"/>
      <c r="E948" s="24"/>
      <c r="F948" s="197"/>
      <c r="G948" s="24"/>
      <c r="H948" s="24"/>
      <c r="I948" s="24"/>
      <c r="K948" s="24"/>
      <c r="L948" s="24"/>
      <c r="M948" s="24"/>
      <c r="N948" s="24"/>
      <c r="O948" s="24"/>
      <c r="P948" s="24"/>
    </row>
    <row r="949" spans="1:16" ht="16.5" thickBot="1" x14ac:dyDescent="0.25">
      <c r="A949" s="190"/>
      <c r="B949" s="24"/>
      <c r="C949" s="191"/>
      <c r="D949" s="196"/>
      <c r="E949" s="24"/>
      <c r="F949" s="197"/>
      <c r="G949" s="24"/>
      <c r="H949" s="24"/>
      <c r="I949" s="24"/>
      <c r="K949" s="24"/>
      <c r="L949" s="24"/>
      <c r="M949" s="24"/>
      <c r="N949" s="24"/>
      <c r="O949" s="24"/>
      <c r="P949" s="24"/>
    </row>
    <row r="950" spans="1:16" ht="16.5" thickBot="1" x14ac:dyDescent="0.25">
      <c r="A950" s="190"/>
      <c r="B950" s="24"/>
      <c r="C950" s="191"/>
      <c r="D950" s="196"/>
      <c r="E950" s="24"/>
      <c r="F950" s="197"/>
      <c r="G950" s="24"/>
      <c r="H950" s="24"/>
      <c r="I950" s="24"/>
      <c r="K950" s="24"/>
      <c r="L950" s="24"/>
      <c r="M950" s="24"/>
      <c r="N950" s="24"/>
      <c r="O950" s="24"/>
      <c r="P950" s="24"/>
    </row>
    <row r="951" spans="1:16" ht="16.5" thickBot="1" x14ac:dyDescent="0.25">
      <c r="A951" s="190"/>
      <c r="B951" s="24"/>
      <c r="C951" s="191"/>
      <c r="D951" s="196"/>
      <c r="E951" s="24"/>
      <c r="F951" s="197"/>
      <c r="G951" s="24"/>
      <c r="H951" s="24"/>
      <c r="I951" s="24"/>
      <c r="K951" s="24"/>
      <c r="L951" s="24"/>
      <c r="M951" s="24"/>
      <c r="N951" s="24"/>
      <c r="O951" s="24"/>
      <c r="P951" s="24"/>
    </row>
    <row r="952" spans="1:16" ht="16.5" thickBot="1" x14ac:dyDescent="0.25">
      <c r="A952" s="190"/>
      <c r="B952" s="24"/>
      <c r="C952" s="191"/>
      <c r="D952" s="196"/>
      <c r="E952" s="24"/>
      <c r="F952" s="197"/>
      <c r="G952" s="24"/>
      <c r="H952" s="24"/>
      <c r="I952" s="24"/>
      <c r="K952" s="24"/>
      <c r="L952" s="24"/>
      <c r="M952" s="24"/>
      <c r="N952" s="24"/>
      <c r="O952" s="24"/>
      <c r="P952" s="24"/>
    </row>
    <row r="953" spans="1:16" ht="16.5" thickBot="1" x14ac:dyDescent="0.25">
      <c r="A953" s="190"/>
      <c r="B953" s="24"/>
      <c r="C953" s="191"/>
      <c r="D953" s="196"/>
      <c r="E953" s="24"/>
      <c r="F953" s="197"/>
      <c r="G953" s="24"/>
      <c r="H953" s="24"/>
      <c r="I953" s="24"/>
      <c r="K953" s="24"/>
      <c r="L953" s="24"/>
      <c r="M953" s="24"/>
      <c r="N953" s="24"/>
      <c r="O953" s="24"/>
      <c r="P953" s="24"/>
    </row>
    <row r="954" spans="1:16" ht="16.5" thickBot="1" x14ac:dyDescent="0.25">
      <c r="A954" s="190"/>
      <c r="B954" s="24"/>
      <c r="C954" s="191"/>
      <c r="D954" s="196"/>
      <c r="E954" s="24"/>
      <c r="F954" s="197"/>
      <c r="G954" s="24"/>
      <c r="H954" s="24"/>
      <c r="I954" s="24"/>
      <c r="K954" s="24"/>
      <c r="L954" s="24"/>
      <c r="M954" s="24"/>
      <c r="N954" s="24"/>
      <c r="O954" s="24"/>
      <c r="P954" s="24"/>
    </row>
    <row r="955" spans="1:16" ht="16.5" thickBot="1" x14ac:dyDescent="0.25">
      <c r="A955" s="190"/>
      <c r="B955" s="24"/>
      <c r="C955" s="191"/>
      <c r="D955" s="196"/>
      <c r="E955" s="24"/>
      <c r="F955" s="197"/>
      <c r="G955" s="24"/>
      <c r="H955" s="24"/>
      <c r="I955" s="24"/>
      <c r="K955" s="24"/>
      <c r="L955" s="24"/>
      <c r="M955" s="24"/>
      <c r="N955" s="24"/>
      <c r="O955" s="24"/>
      <c r="P955" s="24"/>
    </row>
    <row r="956" spans="1:16" ht="16.5" thickBot="1" x14ac:dyDescent="0.25">
      <c r="A956" s="190"/>
      <c r="B956" s="24"/>
      <c r="C956" s="191"/>
      <c r="D956" s="196"/>
      <c r="E956" s="24"/>
      <c r="F956" s="197"/>
      <c r="G956" s="24"/>
      <c r="H956" s="24"/>
      <c r="I956" s="24"/>
      <c r="K956" s="24"/>
      <c r="L956" s="24"/>
      <c r="M956" s="24"/>
      <c r="N956" s="24"/>
      <c r="O956" s="24"/>
      <c r="P956" s="24"/>
    </row>
    <row r="957" spans="1:16" ht="16.5" thickBot="1" x14ac:dyDescent="0.25">
      <c r="A957" s="190"/>
      <c r="B957" s="24"/>
      <c r="C957" s="191"/>
      <c r="D957" s="196"/>
      <c r="E957" s="24"/>
      <c r="F957" s="197"/>
      <c r="G957" s="24"/>
      <c r="H957" s="24"/>
      <c r="I957" s="24"/>
      <c r="K957" s="24"/>
      <c r="L957" s="24"/>
      <c r="M957" s="24"/>
      <c r="N957" s="24"/>
      <c r="O957" s="24"/>
      <c r="P957" s="24"/>
    </row>
    <row r="958" spans="1:16" ht="16.5" thickBot="1" x14ac:dyDescent="0.25">
      <c r="A958" s="190"/>
      <c r="B958" s="24"/>
      <c r="C958" s="191"/>
      <c r="D958" s="196"/>
      <c r="E958" s="24"/>
      <c r="F958" s="197"/>
      <c r="G958" s="24"/>
      <c r="H958" s="24"/>
      <c r="I958" s="24"/>
      <c r="K958" s="24"/>
      <c r="L958" s="24"/>
      <c r="M958" s="24"/>
      <c r="N958" s="24"/>
      <c r="O958" s="24"/>
      <c r="P958" s="24"/>
    </row>
    <row r="959" spans="1:16" ht="16.5" thickBot="1" x14ac:dyDescent="0.25">
      <c r="A959" s="190"/>
      <c r="B959" s="24"/>
      <c r="C959" s="191"/>
      <c r="D959" s="196"/>
      <c r="E959" s="24"/>
      <c r="F959" s="197"/>
      <c r="G959" s="24"/>
      <c r="H959" s="24"/>
      <c r="I959" s="24"/>
      <c r="K959" s="24"/>
      <c r="L959" s="24"/>
      <c r="M959" s="24"/>
      <c r="N959" s="24"/>
      <c r="O959" s="24"/>
      <c r="P959" s="24"/>
    </row>
    <row r="960" spans="1:16" ht="16.5" thickBot="1" x14ac:dyDescent="0.25">
      <c r="A960" s="190"/>
      <c r="B960" s="24"/>
      <c r="C960" s="191"/>
      <c r="D960" s="196"/>
      <c r="E960" s="24"/>
      <c r="F960" s="197"/>
      <c r="G960" s="24"/>
      <c r="H960" s="24"/>
      <c r="I960" s="24"/>
      <c r="K960" s="24"/>
      <c r="L960" s="24"/>
      <c r="M960" s="24"/>
      <c r="N960" s="24"/>
      <c r="O960" s="24"/>
      <c r="P960" s="24"/>
    </row>
    <row r="961" spans="1:16" ht="16.5" thickBot="1" x14ac:dyDescent="0.25">
      <c r="A961" s="190"/>
      <c r="B961" s="24"/>
      <c r="C961" s="191"/>
      <c r="D961" s="196"/>
      <c r="E961" s="24"/>
      <c r="F961" s="197"/>
      <c r="G961" s="24"/>
      <c r="H961" s="24"/>
      <c r="I961" s="24"/>
      <c r="K961" s="24"/>
      <c r="L961" s="24"/>
      <c r="M961" s="24"/>
      <c r="N961" s="24"/>
      <c r="O961" s="24"/>
      <c r="P961" s="24"/>
    </row>
    <row r="962" spans="1:16" ht="16.5" thickBot="1" x14ac:dyDescent="0.25">
      <c r="A962" s="190"/>
      <c r="B962" s="24"/>
      <c r="C962" s="191"/>
      <c r="D962" s="196"/>
      <c r="E962" s="24"/>
      <c r="F962" s="197"/>
      <c r="G962" s="24"/>
      <c r="H962" s="24"/>
      <c r="I962" s="24"/>
      <c r="K962" s="24"/>
      <c r="L962" s="24"/>
      <c r="M962" s="24"/>
      <c r="N962" s="24"/>
      <c r="O962" s="24"/>
      <c r="P962" s="24"/>
    </row>
    <row r="963" spans="1:16" ht="16.5" thickBot="1" x14ac:dyDescent="0.25">
      <c r="A963" s="190"/>
      <c r="B963" s="24"/>
      <c r="C963" s="191"/>
      <c r="D963" s="196"/>
      <c r="E963" s="24"/>
      <c r="F963" s="197"/>
      <c r="G963" s="24"/>
      <c r="H963" s="24"/>
      <c r="I963" s="24"/>
      <c r="K963" s="24"/>
      <c r="L963" s="24"/>
      <c r="M963" s="24"/>
      <c r="N963" s="24"/>
      <c r="O963" s="24"/>
      <c r="P963" s="24"/>
    </row>
    <row r="964" spans="1:16" ht="16.5" thickBot="1" x14ac:dyDescent="0.25">
      <c r="A964" s="190"/>
      <c r="B964" s="24"/>
      <c r="C964" s="191"/>
      <c r="D964" s="196"/>
      <c r="E964" s="24"/>
      <c r="F964" s="197"/>
      <c r="G964" s="24"/>
      <c r="H964" s="24"/>
      <c r="I964" s="24"/>
      <c r="K964" s="24"/>
      <c r="L964" s="24"/>
      <c r="M964" s="24"/>
      <c r="N964" s="24"/>
      <c r="O964" s="24"/>
      <c r="P964" s="24"/>
    </row>
    <row r="965" spans="1:16" ht="16.5" thickBot="1" x14ac:dyDescent="0.25">
      <c r="A965" s="190"/>
      <c r="B965" s="24"/>
      <c r="C965" s="191"/>
      <c r="D965" s="196"/>
      <c r="E965" s="24"/>
      <c r="F965" s="197"/>
      <c r="G965" s="24"/>
      <c r="H965" s="24"/>
      <c r="I965" s="24"/>
      <c r="K965" s="24"/>
      <c r="L965" s="24"/>
      <c r="M965" s="24"/>
      <c r="N965" s="24"/>
      <c r="O965" s="24"/>
      <c r="P965" s="24"/>
    </row>
    <row r="966" spans="1:16" ht="16.5" thickBot="1" x14ac:dyDescent="0.25">
      <c r="A966" s="190"/>
      <c r="B966" s="24"/>
      <c r="C966" s="191"/>
      <c r="D966" s="196"/>
      <c r="E966" s="24"/>
      <c r="F966" s="197"/>
      <c r="G966" s="24"/>
      <c r="H966" s="24"/>
      <c r="I966" s="24"/>
      <c r="K966" s="24"/>
      <c r="L966" s="24"/>
      <c r="M966" s="24"/>
      <c r="N966" s="24"/>
      <c r="O966" s="24"/>
      <c r="P966" s="24"/>
    </row>
    <row r="967" spans="1:16" ht="16.5" thickBot="1" x14ac:dyDescent="0.25">
      <c r="A967" s="190"/>
      <c r="B967" s="24"/>
      <c r="C967" s="191"/>
      <c r="D967" s="196"/>
      <c r="E967" s="24"/>
      <c r="F967" s="197"/>
      <c r="G967" s="24"/>
      <c r="H967" s="24"/>
      <c r="I967" s="24"/>
      <c r="K967" s="24"/>
      <c r="L967" s="24"/>
      <c r="M967" s="24"/>
      <c r="N967" s="24"/>
      <c r="O967" s="24"/>
      <c r="P967" s="24"/>
    </row>
    <row r="968" spans="1:16" ht="16.5" thickBot="1" x14ac:dyDescent="0.25">
      <c r="A968" s="190"/>
      <c r="B968" s="24"/>
      <c r="C968" s="191"/>
      <c r="D968" s="196"/>
      <c r="E968" s="24"/>
      <c r="F968" s="197"/>
      <c r="G968" s="24"/>
      <c r="H968" s="24"/>
      <c r="I968" s="24"/>
      <c r="K968" s="24"/>
      <c r="L968" s="24"/>
      <c r="M968" s="24"/>
      <c r="N968" s="24"/>
      <c r="O968" s="24"/>
      <c r="P968" s="24"/>
    </row>
    <row r="969" spans="1:16" ht="16.5" thickBot="1" x14ac:dyDescent="0.25">
      <c r="A969" s="190"/>
      <c r="B969" s="24"/>
      <c r="C969" s="191"/>
      <c r="D969" s="196"/>
      <c r="E969" s="24"/>
      <c r="F969" s="197"/>
      <c r="G969" s="24"/>
      <c r="H969" s="24"/>
      <c r="I969" s="24"/>
      <c r="K969" s="24"/>
      <c r="L969" s="24"/>
      <c r="M969" s="24"/>
      <c r="N969" s="24"/>
      <c r="O969" s="24"/>
      <c r="P969" s="24"/>
    </row>
    <row r="970" spans="1:16" ht="16.5" thickBot="1" x14ac:dyDescent="0.25">
      <c r="A970" s="190"/>
      <c r="B970" s="24"/>
      <c r="C970" s="191"/>
      <c r="D970" s="196"/>
      <c r="E970" s="24"/>
      <c r="F970" s="197"/>
      <c r="G970" s="24"/>
      <c r="H970" s="24"/>
      <c r="I970" s="24"/>
      <c r="K970" s="24"/>
      <c r="L970" s="24"/>
      <c r="M970" s="24"/>
      <c r="N970" s="24"/>
      <c r="O970" s="24"/>
      <c r="P970" s="24"/>
    </row>
    <row r="971" spans="1:16" ht="16.5" thickBot="1" x14ac:dyDescent="0.25">
      <c r="A971" s="190"/>
      <c r="B971" s="24"/>
      <c r="C971" s="191"/>
      <c r="D971" s="196"/>
      <c r="E971" s="24"/>
      <c r="F971" s="197"/>
      <c r="G971" s="24"/>
      <c r="H971" s="24"/>
      <c r="I971" s="24"/>
      <c r="K971" s="24"/>
      <c r="L971" s="24"/>
      <c r="M971" s="24"/>
      <c r="N971" s="24"/>
      <c r="O971" s="24"/>
      <c r="P971" s="24"/>
    </row>
    <row r="972" spans="1:16" ht="16.5" thickBot="1" x14ac:dyDescent="0.25">
      <c r="A972" s="190"/>
      <c r="B972" s="24"/>
      <c r="C972" s="191"/>
      <c r="D972" s="196"/>
      <c r="E972" s="24"/>
      <c r="F972" s="197"/>
      <c r="G972" s="24"/>
      <c r="H972" s="24"/>
      <c r="I972" s="24"/>
      <c r="K972" s="24"/>
      <c r="L972" s="24"/>
      <c r="M972" s="24"/>
      <c r="N972" s="24"/>
      <c r="O972" s="24"/>
      <c r="P972" s="24"/>
    </row>
    <row r="973" spans="1:16" ht="16.5" thickBot="1" x14ac:dyDescent="0.25">
      <c r="A973" s="190"/>
      <c r="B973" s="24"/>
      <c r="C973" s="191"/>
      <c r="D973" s="196"/>
      <c r="E973" s="24"/>
      <c r="F973" s="197"/>
      <c r="G973" s="24"/>
      <c r="H973" s="24"/>
      <c r="I973" s="24"/>
      <c r="K973" s="24"/>
      <c r="L973" s="24"/>
      <c r="M973" s="24"/>
      <c r="N973" s="24"/>
      <c r="O973" s="24"/>
      <c r="P973" s="24"/>
    </row>
    <row r="974" spans="1:16" ht="16.5" thickBot="1" x14ac:dyDescent="0.25">
      <c r="A974" s="190"/>
      <c r="B974" s="24"/>
      <c r="C974" s="191"/>
      <c r="D974" s="196"/>
      <c r="E974" s="24"/>
      <c r="F974" s="197"/>
      <c r="G974" s="24"/>
      <c r="H974" s="24"/>
      <c r="I974" s="24"/>
      <c r="K974" s="24"/>
      <c r="L974" s="24"/>
      <c r="M974" s="24"/>
      <c r="N974" s="24"/>
      <c r="O974" s="24"/>
      <c r="P974" s="24"/>
    </row>
    <row r="975" spans="1:16" ht="16.5" thickBot="1" x14ac:dyDescent="0.25">
      <c r="A975" s="190"/>
      <c r="B975" s="24"/>
      <c r="C975" s="191"/>
      <c r="D975" s="196"/>
      <c r="E975" s="24"/>
      <c r="F975" s="197"/>
      <c r="G975" s="24"/>
      <c r="H975" s="24"/>
      <c r="I975" s="24"/>
      <c r="K975" s="24"/>
      <c r="L975" s="24"/>
      <c r="M975" s="24"/>
      <c r="N975" s="24"/>
      <c r="O975" s="24"/>
      <c r="P975" s="24"/>
    </row>
    <row r="976" spans="1:16" ht="16.5" thickBot="1" x14ac:dyDescent="0.25">
      <c r="A976" s="190"/>
      <c r="B976" s="24"/>
      <c r="C976" s="191"/>
      <c r="D976" s="196"/>
      <c r="E976" s="24"/>
      <c r="F976" s="197"/>
      <c r="G976" s="24"/>
      <c r="H976" s="24"/>
      <c r="I976" s="24"/>
      <c r="K976" s="24"/>
      <c r="L976" s="24"/>
      <c r="M976" s="24"/>
      <c r="N976" s="24"/>
      <c r="O976" s="24"/>
      <c r="P976" s="24"/>
    </row>
    <row r="977" spans="1:16" ht="16.5" thickBot="1" x14ac:dyDescent="0.25">
      <c r="A977" s="190"/>
      <c r="B977" s="24"/>
      <c r="C977" s="191"/>
      <c r="D977" s="196"/>
      <c r="E977" s="24"/>
      <c r="F977" s="197"/>
      <c r="G977" s="24"/>
      <c r="H977" s="24"/>
      <c r="I977" s="24"/>
      <c r="K977" s="24"/>
      <c r="L977" s="24"/>
      <c r="M977" s="24"/>
      <c r="N977" s="24"/>
      <c r="O977" s="24"/>
      <c r="P977" s="24"/>
    </row>
    <row r="978" spans="1:16" ht="16.5" thickBot="1" x14ac:dyDescent="0.25">
      <c r="A978" s="190"/>
      <c r="B978" s="24"/>
      <c r="C978" s="191"/>
      <c r="D978" s="196"/>
      <c r="E978" s="24"/>
      <c r="F978" s="197"/>
      <c r="G978" s="24"/>
      <c r="H978" s="24"/>
      <c r="I978" s="24"/>
      <c r="K978" s="24"/>
      <c r="L978" s="24"/>
      <c r="M978" s="24"/>
      <c r="N978" s="24"/>
      <c r="O978" s="24"/>
      <c r="P978" s="24"/>
    </row>
    <row r="979" spans="1:16" ht="16.5" thickBot="1" x14ac:dyDescent="0.25">
      <c r="A979" s="190"/>
      <c r="B979" s="24"/>
      <c r="C979" s="191"/>
      <c r="D979" s="196"/>
      <c r="E979" s="24"/>
      <c r="F979" s="197"/>
      <c r="G979" s="24"/>
      <c r="H979" s="24"/>
      <c r="I979" s="24"/>
      <c r="K979" s="24"/>
      <c r="L979" s="24"/>
      <c r="M979" s="24"/>
      <c r="N979" s="24"/>
      <c r="O979" s="24"/>
      <c r="P979" s="24"/>
    </row>
    <row r="980" spans="1:16" ht="16.5" thickBot="1" x14ac:dyDescent="0.25">
      <c r="A980" s="190"/>
      <c r="B980" s="24"/>
      <c r="C980" s="191"/>
      <c r="D980" s="196"/>
      <c r="E980" s="24"/>
      <c r="F980" s="197"/>
      <c r="G980" s="24"/>
      <c r="H980" s="24"/>
      <c r="I980" s="24"/>
      <c r="K980" s="24"/>
      <c r="L980" s="24"/>
      <c r="M980" s="24"/>
      <c r="N980" s="24"/>
      <c r="O980" s="24"/>
      <c r="P980" s="24"/>
    </row>
    <row r="981" spans="1:16" ht="16.5" thickBot="1" x14ac:dyDescent="0.25">
      <c r="A981" s="190"/>
      <c r="B981" s="24"/>
      <c r="C981" s="191"/>
      <c r="D981" s="196"/>
      <c r="E981" s="24"/>
      <c r="F981" s="197"/>
      <c r="G981" s="24"/>
      <c r="H981" s="24"/>
      <c r="I981" s="24"/>
      <c r="K981" s="24"/>
      <c r="L981" s="24"/>
      <c r="M981" s="24"/>
      <c r="N981" s="24"/>
      <c r="O981" s="24"/>
      <c r="P981" s="24"/>
    </row>
    <row r="982" spans="1:16" ht="16.5" thickBot="1" x14ac:dyDescent="0.25">
      <c r="A982" s="190"/>
      <c r="B982" s="24"/>
      <c r="C982" s="191"/>
      <c r="D982" s="196"/>
      <c r="E982" s="24"/>
      <c r="F982" s="197"/>
      <c r="G982" s="24"/>
      <c r="H982" s="24"/>
      <c r="I982" s="24"/>
      <c r="K982" s="24"/>
      <c r="L982" s="24"/>
      <c r="M982" s="24"/>
      <c r="N982" s="24"/>
      <c r="O982" s="24"/>
      <c r="P982" s="24"/>
    </row>
    <row r="983" spans="1:16" ht="16.5" thickBot="1" x14ac:dyDescent="0.25">
      <c r="A983" s="190"/>
      <c r="B983" s="24"/>
      <c r="C983" s="191"/>
      <c r="D983" s="196"/>
      <c r="E983" s="24"/>
      <c r="F983" s="197"/>
      <c r="G983" s="24"/>
      <c r="H983" s="24"/>
      <c r="I983" s="24"/>
      <c r="K983" s="24"/>
      <c r="L983" s="24"/>
      <c r="M983" s="24"/>
      <c r="N983" s="24"/>
      <c r="O983" s="24"/>
      <c r="P983" s="24"/>
    </row>
    <row r="984" spans="1:16" ht="16.5" thickBot="1" x14ac:dyDescent="0.25">
      <c r="A984" s="190"/>
      <c r="B984" s="24"/>
      <c r="C984" s="191"/>
      <c r="D984" s="196"/>
      <c r="E984" s="24"/>
      <c r="F984" s="197"/>
      <c r="G984" s="24"/>
      <c r="H984" s="24"/>
      <c r="I984" s="24"/>
      <c r="K984" s="24"/>
      <c r="L984" s="24"/>
      <c r="M984" s="24"/>
      <c r="N984" s="24"/>
      <c r="O984" s="24"/>
      <c r="P984" s="24"/>
    </row>
    <row r="985" spans="1:16" ht="16.5" thickBot="1" x14ac:dyDescent="0.25">
      <c r="A985" s="190"/>
      <c r="B985" s="24"/>
      <c r="C985" s="191"/>
      <c r="D985" s="196"/>
      <c r="E985" s="24"/>
      <c r="F985" s="197"/>
      <c r="G985" s="24"/>
      <c r="H985" s="24"/>
      <c r="I985" s="24"/>
      <c r="K985" s="24"/>
      <c r="L985" s="24"/>
      <c r="M985" s="24"/>
      <c r="N985" s="24"/>
      <c r="O985" s="24"/>
      <c r="P985" s="24"/>
    </row>
    <row r="986" spans="1:16" ht="16.5" thickBot="1" x14ac:dyDescent="0.25">
      <c r="A986" s="190"/>
      <c r="B986" s="24"/>
      <c r="C986" s="191"/>
      <c r="D986" s="196"/>
      <c r="E986" s="24"/>
      <c r="F986" s="197"/>
      <c r="G986" s="24"/>
      <c r="H986" s="24"/>
      <c r="I986" s="24"/>
      <c r="K986" s="24"/>
      <c r="L986" s="24"/>
      <c r="M986" s="24"/>
      <c r="N986" s="24"/>
      <c r="O986" s="24"/>
      <c r="P986" s="24"/>
    </row>
    <row r="987" spans="1:16" ht="16.5" thickBot="1" x14ac:dyDescent="0.25">
      <c r="A987" s="190"/>
      <c r="B987" s="24"/>
      <c r="C987" s="191"/>
      <c r="D987" s="196"/>
      <c r="E987" s="24"/>
      <c r="F987" s="197"/>
      <c r="G987" s="24"/>
      <c r="H987" s="24"/>
      <c r="I987" s="24"/>
      <c r="K987" s="24"/>
      <c r="L987" s="24"/>
      <c r="M987" s="24"/>
      <c r="N987" s="24"/>
      <c r="O987" s="24"/>
      <c r="P987" s="24"/>
    </row>
    <row r="988" spans="1:16" ht="16.5" thickBot="1" x14ac:dyDescent="0.25">
      <c r="A988" s="190"/>
      <c r="B988" s="24"/>
      <c r="C988" s="191"/>
      <c r="D988" s="196"/>
      <c r="E988" s="24"/>
      <c r="F988" s="197"/>
      <c r="G988" s="24"/>
      <c r="H988" s="24"/>
      <c r="I988" s="24"/>
      <c r="K988" s="24"/>
      <c r="L988" s="24"/>
      <c r="M988" s="24"/>
      <c r="N988" s="24"/>
      <c r="O988" s="24"/>
      <c r="P988" s="24"/>
    </row>
    <row r="989" spans="1:16" ht="16.5" thickBot="1" x14ac:dyDescent="0.25">
      <c r="A989" s="190"/>
      <c r="B989" s="24"/>
      <c r="C989" s="191"/>
      <c r="D989" s="196"/>
      <c r="E989" s="24"/>
      <c r="F989" s="197"/>
      <c r="G989" s="24"/>
      <c r="H989" s="24"/>
      <c r="I989" s="24"/>
      <c r="K989" s="24"/>
      <c r="L989" s="24"/>
      <c r="M989" s="24"/>
      <c r="N989" s="24"/>
      <c r="O989" s="24"/>
      <c r="P989" s="24"/>
    </row>
    <row r="990" spans="1:16" ht="16.5" thickBot="1" x14ac:dyDescent="0.25">
      <c r="A990" s="190"/>
      <c r="B990" s="24"/>
      <c r="C990" s="191"/>
      <c r="D990" s="196"/>
      <c r="E990" s="24"/>
      <c r="F990" s="197"/>
      <c r="G990" s="24"/>
      <c r="H990" s="24"/>
      <c r="I990" s="24"/>
      <c r="K990" s="24"/>
      <c r="L990" s="24"/>
      <c r="M990" s="24"/>
      <c r="N990" s="24"/>
      <c r="O990" s="24"/>
      <c r="P990" s="24"/>
    </row>
    <row r="991" spans="1:16" ht="16.5" thickBot="1" x14ac:dyDescent="0.25">
      <c r="A991" s="190"/>
      <c r="B991" s="24"/>
      <c r="C991" s="191"/>
      <c r="D991" s="196"/>
      <c r="E991" s="24"/>
      <c r="F991" s="197"/>
      <c r="G991" s="24"/>
      <c r="H991" s="24"/>
      <c r="I991" s="24"/>
      <c r="K991" s="24"/>
      <c r="L991" s="24"/>
      <c r="M991" s="24"/>
      <c r="N991" s="24"/>
      <c r="O991" s="24"/>
      <c r="P991" s="24"/>
    </row>
    <row r="992" spans="1:16" ht="16.5" thickBot="1" x14ac:dyDescent="0.25">
      <c r="A992" s="190"/>
      <c r="B992" s="24"/>
      <c r="C992" s="191"/>
      <c r="D992" s="196"/>
      <c r="E992" s="24"/>
      <c r="F992" s="197"/>
      <c r="G992" s="24"/>
      <c r="H992" s="24"/>
      <c r="I992" s="24"/>
      <c r="K992" s="24"/>
      <c r="L992" s="24"/>
      <c r="M992" s="24"/>
      <c r="N992" s="24"/>
      <c r="O992" s="24"/>
      <c r="P992" s="24"/>
    </row>
    <row r="993" spans="1:16" ht="16.5" thickBot="1" x14ac:dyDescent="0.25">
      <c r="A993" s="190"/>
      <c r="B993" s="24"/>
      <c r="C993" s="191"/>
      <c r="D993" s="196"/>
      <c r="E993" s="24"/>
      <c r="F993" s="197"/>
      <c r="G993" s="24"/>
      <c r="H993" s="24"/>
      <c r="I993" s="24"/>
      <c r="K993" s="24"/>
      <c r="L993" s="24"/>
      <c r="M993" s="24"/>
      <c r="N993" s="24"/>
      <c r="O993" s="24"/>
      <c r="P993" s="24"/>
    </row>
    <row r="994" spans="1:16" ht="16.5" thickBot="1" x14ac:dyDescent="0.25">
      <c r="A994" s="190"/>
      <c r="B994" s="24"/>
      <c r="C994" s="191"/>
      <c r="D994" s="196"/>
      <c r="E994" s="24"/>
      <c r="F994" s="197"/>
      <c r="G994" s="24"/>
      <c r="H994" s="24"/>
      <c r="I994" s="24"/>
      <c r="K994" s="24"/>
      <c r="L994" s="24"/>
      <c r="M994" s="24"/>
      <c r="N994" s="24"/>
      <c r="O994" s="24"/>
      <c r="P994" s="24"/>
    </row>
    <row r="995" spans="1:16" ht="16.5" thickBot="1" x14ac:dyDescent="0.25">
      <c r="A995" s="190"/>
      <c r="B995" s="24"/>
      <c r="C995" s="191"/>
      <c r="D995" s="196"/>
      <c r="E995" s="24"/>
      <c r="F995" s="197"/>
      <c r="G995" s="24"/>
      <c r="H995" s="24"/>
      <c r="I995" s="24"/>
      <c r="K995" s="24"/>
      <c r="L995" s="24"/>
      <c r="M995" s="24"/>
      <c r="N995" s="24"/>
      <c r="O995" s="24"/>
      <c r="P995" s="24"/>
    </row>
    <row r="996" spans="1:16" ht="16.5" thickBot="1" x14ac:dyDescent="0.25">
      <c r="A996" s="190"/>
      <c r="B996" s="24"/>
      <c r="C996" s="191"/>
      <c r="D996" s="196"/>
      <c r="E996" s="24"/>
      <c r="F996" s="197"/>
      <c r="G996" s="24"/>
      <c r="H996" s="24"/>
      <c r="I996" s="24"/>
      <c r="K996" s="24"/>
      <c r="L996" s="24"/>
      <c r="M996" s="24"/>
      <c r="N996" s="24"/>
      <c r="O996" s="24"/>
      <c r="P996" s="24"/>
    </row>
    <row r="997" spans="1:16" ht="16.5" thickBot="1" x14ac:dyDescent="0.25">
      <c r="A997" s="190"/>
      <c r="B997" s="24"/>
      <c r="C997" s="191"/>
      <c r="D997" s="196"/>
      <c r="E997" s="24"/>
      <c r="F997" s="197"/>
      <c r="G997" s="24"/>
      <c r="H997" s="24"/>
      <c r="I997" s="24"/>
      <c r="K997" s="24"/>
      <c r="L997" s="24"/>
      <c r="M997" s="24"/>
      <c r="N997" s="24"/>
      <c r="O997" s="24"/>
      <c r="P997" s="24"/>
    </row>
    <row r="998" spans="1:16" ht="16.5" thickBot="1" x14ac:dyDescent="0.25">
      <c r="A998" s="190"/>
      <c r="B998" s="24"/>
      <c r="C998" s="191"/>
      <c r="D998" s="196"/>
      <c r="E998" s="24"/>
      <c r="F998" s="197"/>
      <c r="G998" s="24"/>
      <c r="H998" s="24"/>
      <c r="I998" s="24"/>
      <c r="K998" s="24"/>
      <c r="L998" s="24"/>
      <c r="M998" s="24"/>
      <c r="N998" s="24"/>
      <c r="O998" s="24"/>
      <c r="P998" s="24"/>
    </row>
    <row r="999" spans="1:16" ht="16.5" thickBot="1" x14ac:dyDescent="0.25">
      <c r="A999" s="190"/>
      <c r="B999" s="24"/>
      <c r="C999" s="191"/>
      <c r="D999" s="196"/>
      <c r="E999" s="24"/>
      <c r="F999" s="197"/>
      <c r="G999" s="24"/>
      <c r="H999" s="24"/>
      <c r="I999" s="24"/>
      <c r="K999" s="24"/>
      <c r="L999" s="24"/>
      <c r="M999" s="24"/>
      <c r="N999" s="24"/>
      <c r="O999" s="24"/>
      <c r="P999" s="24"/>
    </row>
    <row r="1000" spans="1:16" ht="16.5" thickBot="1" x14ac:dyDescent="0.25">
      <c r="A1000" s="190"/>
      <c r="B1000" s="24"/>
      <c r="C1000" s="191"/>
      <c r="D1000" s="196"/>
      <c r="E1000" s="24"/>
      <c r="F1000" s="197"/>
      <c r="G1000" s="24"/>
      <c r="H1000" s="24"/>
      <c r="I1000" s="24"/>
      <c r="K1000" s="24"/>
      <c r="L1000" s="24"/>
      <c r="M1000" s="24"/>
      <c r="N1000" s="24"/>
      <c r="O1000" s="24"/>
      <c r="P1000" s="24"/>
    </row>
    <row r="1001" spans="1:16" ht="16.5" thickBot="1" x14ac:dyDescent="0.25">
      <c r="A1001" s="190"/>
      <c r="B1001" s="24"/>
      <c r="C1001" s="191"/>
      <c r="D1001" s="196"/>
      <c r="E1001" s="24"/>
      <c r="F1001" s="197"/>
      <c r="G1001" s="24"/>
      <c r="H1001" s="24"/>
      <c r="I1001" s="24"/>
      <c r="K1001" s="24"/>
      <c r="L1001" s="24"/>
      <c r="M1001" s="24"/>
      <c r="N1001" s="24"/>
      <c r="O1001" s="24"/>
      <c r="P1001" s="24"/>
    </row>
    <row r="1002" spans="1:16" ht="16.5" thickBot="1" x14ac:dyDescent="0.25">
      <c r="A1002" s="190"/>
      <c r="B1002" s="24"/>
      <c r="C1002" s="191"/>
      <c r="D1002" s="196"/>
      <c r="E1002" s="24"/>
      <c r="F1002" s="197"/>
      <c r="G1002" s="24"/>
      <c r="H1002" s="24"/>
      <c r="I1002" s="24"/>
      <c r="K1002" s="24"/>
      <c r="L1002" s="24"/>
      <c r="M1002" s="24"/>
      <c r="N1002" s="24"/>
      <c r="O1002" s="24"/>
      <c r="P1002" s="24"/>
    </row>
    <row r="1003" spans="1:16" ht="16.5" thickBot="1" x14ac:dyDescent="0.25">
      <c r="A1003" s="190"/>
      <c r="B1003" s="24"/>
      <c r="C1003" s="191"/>
      <c r="D1003" s="196"/>
      <c r="E1003" s="24"/>
      <c r="F1003" s="197"/>
      <c r="G1003" s="24"/>
      <c r="H1003" s="24"/>
      <c r="I1003" s="24"/>
      <c r="K1003" s="24"/>
      <c r="L1003" s="24"/>
      <c r="M1003" s="24"/>
      <c r="N1003" s="24"/>
      <c r="O1003" s="24"/>
      <c r="P1003" s="24"/>
    </row>
    <row r="1004" spans="1:16" ht="16.5" thickBot="1" x14ac:dyDescent="0.25">
      <c r="A1004" s="190"/>
      <c r="B1004" s="24"/>
      <c r="C1004" s="191"/>
      <c r="D1004" s="196"/>
      <c r="E1004" s="24"/>
      <c r="F1004" s="197"/>
      <c r="G1004" s="24"/>
      <c r="H1004" s="24"/>
      <c r="I1004" s="24"/>
      <c r="K1004" s="24"/>
      <c r="L1004" s="24"/>
      <c r="M1004" s="24"/>
      <c r="N1004" s="24"/>
      <c r="O1004" s="24"/>
      <c r="P1004" s="24"/>
    </row>
    <row r="1005" spans="1:16" ht="16.5" thickBot="1" x14ac:dyDescent="0.25">
      <c r="A1005" s="190"/>
      <c r="B1005" s="24"/>
      <c r="C1005" s="191"/>
      <c r="D1005" s="196"/>
      <c r="E1005" s="24"/>
      <c r="F1005" s="197"/>
      <c r="G1005" s="24"/>
      <c r="H1005" s="24"/>
      <c r="I1005" s="24"/>
      <c r="K1005" s="24"/>
      <c r="L1005" s="24"/>
      <c r="M1005" s="24"/>
      <c r="N1005" s="24"/>
      <c r="O1005" s="24"/>
      <c r="P1005" s="24"/>
    </row>
    <row r="1006" spans="1:16" ht="16.5" thickBot="1" x14ac:dyDescent="0.25">
      <c r="A1006" s="190"/>
      <c r="B1006" s="24"/>
      <c r="C1006" s="191"/>
      <c r="D1006" s="196"/>
      <c r="E1006" s="24"/>
      <c r="F1006" s="197"/>
      <c r="G1006" s="24"/>
      <c r="H1006" s="24"/>
      <c r="I1006" s="24"/>
      <c r="K1006" s="24"/>
      <c r="L1006" s="24"/>
      <c r="M1006" s="24"/>
      <c r="N1006" s="24"/>
      <c r="O1006" s="24"/>
      <c r="P1006" s="24"/>
    </row>
    <row r="1007" spans="1:16" ht="16.5" thickBot="1" x14ac:dyDescent="0.25">
      <c r="A1007" s="190"/>
      <c r="B1007" s="24"/>
      <c r="C1007" s="191"/>
      <c r="D1007" s="196"/>
      <c r="E1007" s="24"/>
      <c r="F1007" s="197"/>
      <c r="G1007" s="24"/>
      <c r="H1007" s="24"/>
      <c r="I1007" s="24"/>
      <c r="K1007" s="24"/>
      <c r="L1007" s="24"/>
      <c r="M1007" s="24"/>
      <c r="N1007" s="24"/>
      <c r="O1007" s="24"/>
      <c r="P1007" s="24"/>
    </row>
    <row r="1008" spans="1:16" ht="16.5" thickBot="1" x14ac:dyDescent="0.25">
      <c r="A1008" s="190"/>
      <c r="B1008" s="24"/>
      <c r="C1008" s="191"/>
      <c r="D1008" s="196"/>
      <c r="E1008" s="24"/>
      <c r="F1008" s="197"/>
      <c r="G1008" s="24"/>
      <c r="H1008" s="24"/>
      <c r="I1008" s="24"/>
      <c r="K1008" s="24"/>
      <c r="L1008" s="24"/>
      <c r="M1008" s="24"/>
      <c r="N1008" s="24"/>
      <c r="O1008" s="24"/>
      <c r="P1008" s="24"/>
    </row>
    <row r="1009" spans="1:16" ht="16.5" thickBot="1" x14ac:dyDescent="0.25">
      <c r="A1009" s="190"/>
      <c r="B1009" s="24"/>
      <c r="C1009" s="191"/>
      <c r="D1009" s="196"/>
      <c r="E1009" s="24"/>
      <c r="F1009" s="197"/>
      <c r="G1009" s="24"/>
      <c r="H1009" s="24"/>
      <c r="I1009" s="24"/>
      <c r="K1009" s="24"/>
      <c r="L1009" s="24"/>
      <c r="M1009" s="24"/>
      <c r="N1009" s="24"/>
      <c r="O1009" s="24"/>
      <c r="P1009" s="24"/>
    </row>
    <row r="1010" spans="1:16" ht="16.5" thickBot="1" x14ac:dyDescent="0.25">
      <c r="A1010" s="190"/>
      <c r="B1010" s="24"/>
      <c r="C1010" s="191"/>
      <c r="D1010" s="196"/>
      <c r="E1010" s="24"/>
      <c r="F1010" s="197"/>
      <c r="G1010" s="24"/>
      <c r="H1010" s="24"/>
      <c r="I1010" s="24"/>
      <c r="K1010" s="24"/>
      <c r="L1010" s="24"/>
      <c r="M1010" s="24"/>
      <c r="N1010" s="24"/>
      <c r="O1010" s="24"/>
      <c r="P1010" s="24"/>
    </row>
    <row r="1011" spans="1:16" ht="16.5" thickBot="1" x14ac:dyDescent="0.25">
      <c r="A1011" s="190"/>
      <c r="B1011" s="24"/>
      <c r="C1011" s="191"/>
      <c r="D1011" s="196"/>
      <c r="E1011" s="24"/>
      <c r="F1011" s="197"/>
      <c r="G1011" s="24"/>
      <c r="H1011" s="24"/>
      <c r="I1011" s="24"/>
      <c r="K1011" s="24"/>
      <c r="L1011" s="24"/>
      <c r="M1011" s="24"/>
      <c r="N1011" s="24"/>
      <c r="O1011" s="24"/>
      <c r="P1011" s="24"/>
    </row>
    <row r="1012" spans="1:16" ht="16.5" thickBot="1" x14ac:dyDescent="0.25">
      <c r="A1012" s="190"/>
      <c r="B1012" s="24"/>
      <c r="C1012" s="191"/>
      <c r="D1012" s="196"/>
      <c r="E1012" s="24"/>
      <c r="F1012" s="197"/>
      <c r="G1012" s="24"/>
      <c r="H1012" s="24"/>
      <c r="I1012" s="24"/>
      <c r="K1012" s="24"/>
      <c r="L1012" s="24"/>
      <c r="M1012" s="24"/>
      <c r="N1012" s="24"/>
      <c r="O1012" s="24"/>
      <c r="P1012" s="24"/>
    </row>
    <row r="1013" spans="1:16" ht="16.5" thickBot="1" x14ac:dyDescent="0.25">
      <c r="A1013" s="190"/>
      <c r="B1013" s="24"/>
      <c r="C1013" s="191"/>
      <c r="D1013" s="196"/>
      <c r="E1013" s="24"/>
      <c r="F1013" s="197"/>
      <c r="G1013" s="24"/>
      <c r="H1013" s="24"/>
      <c r="I1013" s="24"/>
      <c r="K1013" s="24"/>
      <c r="L1013" s="24"/>
      <c r="M1013" s="24"/>
      <c r="N1013" s="24"/>
      <c r="O1013" s="24"/>
      <c r="P1013" s="24"/>
    </row>
    <row r="1014" spans="1:16" ht="16.5" thickBot="1" x14ac:dyDescent="0.25">
      <c r="A1014" s="190"/>
      <c r="B1014" s="24"/>
      <c r="C1014" s="191"/>
      <c r="D1014" s="196"/>
      <c r="E1014" s="24"/>
      <c r="F1014" s="197"/>
      <c r="G1014" s="24"/>
      <c r="H1014" s="24"/>
      <c r="I1014" s="24"/>
      <c r="K1014" s="24"/>
      <c r="L1014" s="24"/>
      <c r="M1014" s="24"/>
      <c r="N1014" s="24"/>
      <c r="O1014" s="24"/>
      <c r="P1014" s="24"/>
    </row>
    <row r="1015" spans="1:16" ht="16.5" thickBot="1" x14ac:dyDescent="0.25">
      <c r="A1015" s="190"/>
      <c r="B1015" s="24"/>
      <c r="C1015" s="191"/>
      <c r="D1015" s="196"/>
      <c r="E1015" s="24"/>
      <c r="F1015" s="197"/>
      <c r="G1015" s="24"/>
      <c r="H1015" s="24"/>
      <c r="I1015" s="24"/>
      <c r="K1015" s="24"/>
      <c r="L1015" s="24"/>
      <c r="M1015" s="24"/>
      <c r="N1015" s="24"/>
      <c r="O1015" s="24"/>
      <c r="P1015" s="24"/>
    </row>
    <row r="1016" spans="1:16" ht="16.5" thickBot="1" x14ac:dyDescent="0.25">
      <c r="A1016" s="190"/>
      <c r="B1016" s="24"/>
      <c r="C1016" s="191"/>
      <c r="D1016" s="196"/>
      <c r="E1016" s="24"/>
      <c r="F1016" s="197"/>
      <c r="G1016" s="24"/>
      <c r="H1016" s="24"/>
      <c r="I1016" s="24"/>
      <c r="K1016" s="24"/>
      <c r="L1016" s="24"/>
      <c r="M1016" s="24"/>
      <c r="N1016" s="24"/>
      <c r="O1016" s="24"/>
      <c r="P1016" s="24"/>
    </row>
    <row r="1017" spans="1:16" ht="16.5" thickBot="1" x14ac:dyDescent="0.25">
      <c r="A1017" s="190"/>
      <c r="B1017" s="24"/>
      <c r="C1017" s="191"/>
      <c r="D1017" s="196"/>
      <c r="E1017" s="24"/>
      <c r="F1017" s="197"/>
      <c r="G1017" s="24"/>
      <c r="H1017" s="24"/>
      <c r="I1017" s="24"/>
      <c r="K1017" s="24"/>
      <c r="L1017" s="24"/>
      <c r="M1017" s="24"/>
      <c r="N1017" s="24"/>
      <c r="O1017" s="24"/>
      <c r="P1017" s="24"/>
    </row>
    <row r="1018" spans="1:16" ht="16.5" thickBot="1" x14ac:dyDescent="0.25">
      <c r="A1018" s="190"/>
      <c r="B1018" s="24"/>
      <c r="C1018" s="191"/>
      <c r="D1018" s="196"/>
      <c r="E1018" s="24"/>
      <c r="F1018" s="197"/>
      <c r="G1018" s="24"/>
      <c r="H1018" s="24"/>
      <c r="I1018" s="24"/>
      <c r="K1018" s="24"/>
      <c r="L1018" s="24"/>
      <c r="M1018" s="24"/>
      <c r="N1018" s="24"/>
      <c r="O1018" s="24"/>
      <c r="P1018" s="24"/>
    </row>
    <row r="1019" spans="1:16" ht="16.5" thickBot="1" x14ac:dyDescent="0.25">
      <c r="A1019" s="190"/>
      <c r="B1019" s="24"/>
      <c r="C1019" s="191"/>
      <c r="D1019" s="196"/>
      <c r="E1019" s="24"/>
      <c r="F1019" s="197"/>
      <c r="G1019" s="24"/>
      <c r="H1019" s="24"/>
      <c r="I1019" s="24"/>
      <c r="K1019" s="24"/>
      <c r="L1019" s="24"/>
      <c r="M1019" s="24"/>
      <c r="N1019" s="24"/>
      <c r="O1019" s="24"/>
      <c r="P1019" s="24"/>
    </row>
    <row r="1020" spans="1:16" ht="16.5" thickBot="1" x14ac:dyDescent="0.25">
      <c r="A1020" s="190"/>
      <c r="B1020" s="24"/>
      <c r="C1020" s="191"/>
      <c r="D1020" s="196"/>
      <c r="E1020" s="24"/>
      <c r="F1020" s="197"/>
      <c r="G1020" s="24"/>
      <c r="H1020" s="24"/>
      <c r="I1020" s="24"/>
      <c r="K1020" s="24"/>
      <c r="L1020" s="24"/>
      <c r="M1020" s="24"/>
      <c r="N1020" s="24"/>
      <c r="O1020" s="24"/>
      <c r="P1020" s="24"/>
    </row>
    <row r="1021" spans="1:16" ht="16.5" thickBot="1" x14ac:dyDescent="0.25">
      <c r="A1021" s="190"/>
      <c r="B1021" s="24"/>
      <c r="C1021" s="191"/>
      <c r="D1021" s="196"/>
      <c r="E1021" s="24"/>
      <c r="F1021" s="197"/>
      <c r="G1021" s="24"/>
      <c r="H1021" s="24"/>
      <c r="I1021" s="24"/>
      <c r="K1021" s="24"/>
      <c r="L1021" s="24"/>
      <c r="M1021" s="24"/>
      <c r="N1021" s="24"/>
      <c r="O1021" s="24"/>
      <c r="P1021" s="24"/>
    </row>
    <row r="1022" spans="1:16" ht="16.5" thickBot="1" x14ac:dyDescent="0.25">
      <c r="A1022" s="190"/>
      <c r="B1022" s="24"/>
      <c r="C1022" s="191"/>
      <c r="D1022" s="196"/>
      <c r="E1022" s="24"/>
      <c r="F1022" s="197"/>
      <c r="G1022" s="24"/>
      <c r="H1022" s="24"/>
      <c r="I1022" s="24"/>
      <c r="K1022" s="24"/>
      <c r="L1022" s="24"/>
      <c r="M1022" s="24"/>
      <c r="N1022" s="24"/>
      <c r="O1022" s="24"/>
      <c r="P1022" s="24"/>
    </row>
    <row r="1023" spans="1:16" ht="16.5" thickBot="1" x14ac:dyDescent="0.25">
      <c r="A1023" s="190"/>
      <c r="B1023" s="24"/>
      <c r="C1023" s="191"/>
      <c r="D1023" s="196"/>
      <c r="E1023" s="24"/>
      <c r="F1023" s="197"/>
      <c r="G1023" s="24"/>
      <c r="H1023" s="24"/>
      <c r="I1023" s="24"/>
      <c r="K1023" s="24"/>
      <c r="L1023" s="24"/>
      <c r="M1023" s="24"/>
      <c r="N1023" s="24"/>
      <c r="O1023" s="24"/>
      <c r="P1023" s="24"/>
    </row>
    <row r="1024" spans="1:16" ht="16.5" thickBot="1" x14ac:dyDescent="0.25">
      <c r="A1024" s="190"/>
      <c r="B1024" s="24"/>
      <c r="C1024" s="191"/>
      <c r="D1024" s="196"/>
      <c r="E1024" s="24"/>
      <c r="F1024" s="197"/>
      <c r="G1024" s="24"/>
      <c r="H1024" s="24"/>
      <c r="I1024" s="24"/>
      <c r="K1024" s="24"/>
      <c r="L1024" s="24"/>
      <c r="M1024" s="24"/>
      <c r="N1024" s="24"/>
      <c r="O1024" s="24"/>
      <c r="P1024" s="24"/>
    </row>
    <row r="1025" spans="1:16" ht="16.5" thickBot="1" x14ac:dyDescent="0.25">
      <c r="A1025" s="190"/>
      <c r="B1025" s="24"/>
      <c r="C1025" s="191"/>
      <c r="D1025" s="196"/>
      <c r="E1025" s="24"/>
      <c r="F1025" s="197"/>
      <c r="G1025" s="24"/>
      <c r="H1025" s="24"/>
      <c r="I1025" s="24"/>
      <c r="K1025" s="24"/>
      <c r="L1025" s="24"/>
      <c r="M1025" s="24"/>
      <c r="N1025" s="24"/>
      <c r="O1025" s="24"/>
      <c r="P1025" s="24"/>
    </row>
    <row r="1026" spans="1:16" ht="16.5" thickBot="1" x14ac:dyDescent="0.25">
      <c r="A1026" s="190"/>
      <c r="B1026" s="24"/>
      <c r="C1026" s="191"/>
      <c r="D1026" s="196"/>
      <c r="E1026" s="24"/>
      <c r="F1026" s="197"/>
      <c r="G1026" s="24"/>
      <c r="H1026" s="24"/>
      <c r="I1026" s="24"/>
      <c r="K1026" s="24"/>
      <c r="L1026" s="24"/>
      <c r="M1026" s="24"/>
      <c r="N1026" s="24"/>
      <c r="O1026" s="24"/>
      <c r="P1026" s="24"/>
    </row>
    <row r="1027" spans="1:16" x14ac:dyDescent="0.2">
      <c r="A1027" s="190"/>
      <c r="B1027" s="24"/>
      <c r="C1027" s="191"/>
      <c r="D1027" s="198"/>
      <c r="E1027" s="24"/>
      <c r="F1027" s="197"/>
      <c r="G1027" s="24"/>
      <c r="H1027" s="24"/>
      <c r="I1027" s="24"/>
      <c r="K1027" s="24"/>
      <c r="L1027" s="24"/>
      <c r="M1027" s="24"/>
      <c r="N1027" s="24"/>
      <c r="O1027" s="24"/>
      <c r="P1027" s="24"/>
    </row>
  </sheetData>
  <sheetProtection algorithmName="SHA-512" hashValue="ryivDNYNQP9CkLLDNykLipfVzC+A92JZRykxMDJoAcTYYzSfZcDxiiWP+A5Uovu4VnBX4buXHDDU4T/HVbHqFg==" saltValue="EAPOSVR2+5sV800Dy25wUg==" spinCount="100000" sheet="1" autoFilter="0"/>
  <autoFilter ref="A2:R44" xr:uid="{00000000-0009-0000-0000-000005000000}"/>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D16" sqref="D16"/>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71"/>
      <c r="B1" s="472"/>
      <c r="C1" s="1238" t="s">
        <v>2243</v>
      </c>
      <c r="D1" s="1238"/>
      <c r="E1" s="1238"/>
      <c r="F1" s="1238"/>
      <c r="G1" s="1238"/>
      <c r="H1" s="1238"/>
      <c r="I1" s="1238"/>
      <c r="J1" s="1239"/>
    </row>
    <row r="2" spans="1:10" ht="3.75" customHeight="1" thickBot="1" x14ac:dyDescent="0.25">
      <c r="A2" s="475"/>
      <c r="B2" s="476"/>
      <c r="C2" s="476"/>
      <c r="D2" s="477"/>
      <c r="E2" s="477"/>
      <c r="F2" s="477"/>
      <c r="G2" s="477"/>
      <c r="H2" s="477"/>
      <c r="I2" s="478"/>
      <c r="J2" s="479"/>
    </row>
    <row r="3" spans="1:10" ht="26.25" customHeight="1" thickBot="1" x14ac:dyDescent="0.25">
      <c r="A3" s="1256" t="s">
        <v>12</v>
      </c>
      <c r="B3" s="1235"/>
      <c r="C3" s="1255" t="s">
        <v>82</v>
      </c>
      <c r="D3" s="1255"/>
      <c r="E3" s="1242" t="s">
        <v>2244</v>
      </c>
      <c r="F3" s="1241"/>
      <c r="G3" s="1255" t="s">
        <v>2055</v>
      </c>
      <c r="H3" s="1255" t="s">
        <v>2056</v>
      </c>
      <c r="I3" s="1255" t="s">
        <v>2057</v>
      </c>
      <c r="J3" s="1255" t="s">
        <v>2058</v>
      </c>
    </row>
    <row r="4" spans="1:10" ht="24" customHeight="1" thickBot="1" x14ac:dyDescent="0.25">
      <c r="A4" s="1255"/>
      <c r="B4" s="1235"/>
      <c r="C4" s="688" t="s">
        <v>2059</v>
      </c>
      <c r="D4" s="688" t="s">
        <v>2060</v>
      </c>
      <c r="E4" s="688" t="s">
        <v>2059</v>
      </c>
      <c r="F4" s="688" t="s">
        <v>2060</v>
      </c>
      <c r="G4" s="1237"/>
      <c r="H4" s="1237"/>
      <c r="I4" s="1237"/>
      <c r="J4" s="1237"/>
    </row>
    <row r="5" spans="1:10" ht="20.100000000000001" customHeight="1" thickBot="1" x14ac:dyDescent="0.25">
      <c r="A5" s="428" t="s">
        <v>2102</v>
      </c>
      <c r="B5" s="252"/>
      <c r="C5" s="689"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690"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690"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63"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687" t="str">
        <f>IF(SUMIFS('Calculations - Medical devices'!G:G,'Calculations - Medical devices'!D:D,"N/A",'Calculations - Medical devices'!B:B,A5)=0,"",SUMIFS('Calculations - Medical devices'!G:G,'Calculations - Medical devices'!D:D,"N/A",'Calculations - Medical devices'!B:B,A5))</f>
        <v/>
      </c>
      <c r="H5" s="473" t="str">
        <f>IF(SUM(SUMIFS('Calculations - Medical devices'!G:G,'Calculations - Medical devices'!B:B,A5,'Calculations - Medical devices'!D:D,"&lt;&gt;N/A"))=0,"",SUM(SUMIFS('Calculations - Medical devices'!G:G,'Calculations - Medical devices'!B:B,A5,'Calculations - Medical devices'!D:D,"&lt;&gt;N/A")))</f>
        <v/>
      </c>
      <c r="I5" s="473"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64" t="str">
        <f t="shared" ref="J5:J8" si="0">IF(AND(G5="",H5="",I5=""),"",IF(AND(G5="",I5=""),H5,IF(AND(H5="",I5=""),G5,IF(I5="",G5+H5,IF(G5="",H5-I5,IF(H5="",G5-I5,G5+H5-I5))))))</f>
        <v/>
      </c>
    </row>
    <row r="6" spans="1:10" ht="20.100000000000001" customHeight="1" thickBot="1" x14ac:dyDescent="0.25">
      <c r="A6" s="691" t="s">
        <v>2201</v>
      </c>
      <c r="B6" s="252"/>
      <c r="C6" s="692"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693"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693"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694"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12" t="str">
        <f>IF(SUMIFS('Calculations - Medical devices'!G:G,'Calculations - Medical devices'!D:D,"N/A",'Calculations - Medical devices'!B:B,A6)=0,"",SUMIFS('Calculations - Medical devices'!G:G,'Calculations - Medical devices'!D:D,"N/A",'Calculations - Medical devices'!B:B,A6))</f>
        <v/>
      </c>
      <c r="H6" s="713" t="str">
        <f>IF(SUM(SUMIFS('Calculations - Medical devices'!G:G,'Calculations - Medical devices'!B:B,A6,'Calculations - Medical devices'!D:D,"&lt;&gt;N/A"))=0,"",SUM(SUMIFS('Calculations - Medical devices'!G:G,'Calculations - Medical devices'!B:B,A6,'Calculations - Medical devices'!D:D,"&lt;&gt;N/A")))</f>
        <v/>
      </c>
      <c r="I6" s="740"/>
      <c r="J6" s="441" t="str">
        <f t="shared" si="0"/>
        <v/>
      </c>
    </row>
    <row r="7" spans="1:10" ht="20.100000000000001" customHeight="1" thickBot="1" x14ac:dyDescent="0.25">
      <c r="A7" s="428" t="s">
        <v>2127</v>
      </c>
      <c r="B7" s="252"/>
      <c r="C7" s="689"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690"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38"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42"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687" t="str">
        <f>IF(SUMIFS('Calculations - Medical devices'!G:G,'Calculations - Medical devices'!D:D,"N/A",'Calculations - Medical devices'!B:B,A7)=0,"",SUMIFS('Calculations - Medical devices'!G:G,'Calculations - Medical devices'!D:D,"N/A",'Calculations - Medical devices'!B:B,A7))</f>
        <v/>
      </c>
      <c r="H7" s="473" t="str">
        <f>IF(SUM(SUMIFS('Calculations - Medical devices'!G:G,'Calculations - Medical devices'!B:B,A7,'Calculations - Medical devices'!D:D,"&lt;&gt;N/A"))=0,"",SUM(SUMIFS('Calculations - Medical devices'!G:G,'Calculations - Medical devices'!B:B,A7,'Calculations - Medical devices'!D:D,"&lt;&gt;N/A")))</f>
        <v/>
      </c>
      <c r="I7" s="429"/>
      <c r="J7" s="739" t="str">
        <f t="shared" si="0"/>
        <v/>
      </c>
    </row>
    <row r="8" spans="1:10" ht="20.100000000000001" customHeight="1" thickBot="1" x14ac:dyDescent="0.25">
      <c r="A8" s="691" t="s">
        <v>2151</v>
      </c>
      <c r="B8" s="252"/>
      <c r="C8" s="692"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693"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693"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694"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12" t="str">
        <f>IF(SUMIFS('Calculations - Medical devices'!G:G,'Calculations - Medical devices'!D:D,"N/A",'Calculations - Medical devices'!B:B,A8)=0,"",SUMIFS('Calculations - Medical devices'!G:G,'Calculations - Medical devices'!D:D,"N/A",'Calculations - Medical devices'!B:B,A8))</f>
        <v/>
      </c>
      <c r="H8" s="713" t="str">
        <f>IF(SUM(SUMIFS('Calculations - Medical devices'!G:G,'Calculations - Medical devices'!B:B,A8,'Calculations - Medical devices'!D:D,"&lt;&gt;N/A"))=0,"",SUM(SUMIFS('Calculations - Medical devices'!G:G,'Calculations - Medical devices'!B:B,A8,'Calculations - Medical devices'!D:D,"&lt;&gt;N/A")))</f>
        <v/>
      </c>
      <c r="I8" s="740"/>
      <c r="J8" s="441" t="str">
        <f t="shared" si="0"/>
        <v/>
      </c>
    </row>
    <row r="9" spans="1:10" ht="20.100000000000001" customHeight="1" thickBot="1" x14ac:dyDescent="0.25">
      <c r="A9" s="428" t="s">
        <v>2223</v>
      </c>
      <c r="B9" s="252"/>
      <c r="C9" s="689"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690"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38"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42"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687" t="str">
        <f>IF(SUMIFS('Calculations - Medical devices'!G:G,'Calculations - Medical devices'!D:D,"N/A",'Calculations - Medical devices'!B:B,A9)=0,"",SUMIFS('Calculations - Medical devices'!G:G,'Calculations - Medical devices'!D:D,"N/A",'Calculations - Medical devices'!B:B,A9))</f>
        <v/>
      </c>
      <c r="H9" s="473" t="str">
        <f>IF(SUM(SUMIFS('Calculations - Medical devices'!G:G,'Calculations - Medical devices'!B:B,A9,'Calculations - Medical devices'!D:D,"&lt;&gt;N/A"))=0,"",SUM(SUMIFS('Calculations - Medical devices'!G:G,'Calculations - Medical devices'!B:B,A9,'Calculations - Medical devices'!D:D,"&lt;&gt;N/A")))</f>
        <v/>
      </c>
      <c r="I9" s="473"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39" t="str">
        <f>IF(AND(G9="",H9="",I9=""),"",IF(AND(G9="",I9=""),H9,IF(AND(H9="",I9=""),G9,IF(I9="",G9+H9,IF(G9="",H9-I9,IF(H9="",G9-I9,G9+H9-I9))))))</f>
        <v/>
      </c>
    </row>
    <row r="10" spans="1:10" ht="20.100000000000001" customHeight="1" thickBot="1" x14ac:dyDescent="0.25">
      <c r="A10" s="691" t="s">
        <v>2245</v>
      </c>
      <c r="B10" s="431"/>
      <c r="C10" s="709">
        <f t="shared" ref="C10:D10" si="1">SUM(C5:C9)</f>
        <v>0</v>
      </c>
      <c r="D10" s="709">
        <f t="shared" si="1"/>
        <v>0</v>
      </c>
      <c r="E10" s="709">
        <f>SUM(E5:E9)</f>
        <v>0</v>
      </c>
      <c r="F10" s="743">
        <f>SUM(F5:F9)</f>
        <v>0</v>
      </c>
      <c r="G10" s="711"/>
      <c r="H10" s="711"/>
      <c r="I10" s="741" t="s">
        <v>2064</v>
      </c>
      <c r="J10" s="710">
        <f>SUM(J5:J9)</f>
        <v>0</v>
      </c>
    </row>
    <row r="11" spans="1:10" ht="23.25" customHeight="1" thickBot="1" x14ac:dyDescent="0.25">
      <c r="I11" s="714" t="s">
        <v>2246</v>
      </c>
      <c r="J11" s="708">
        <f>SUM(C10,E10)</f>
        <v>0</v>
      </c>
    </row>
    <row r="12" spans="1:10" ht="21" customHeight="1" thickBot="1" x14ac:dyDescent="0.25">
      <c r="I12" s="706" t="s">
        <v>2066</v>
      </c>
      <c r="J12" s="707">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50"/>
    <col min="8" max="8" width="47.5703125" bestFit="1" customWidth="1"/>
    <col min="9" max="9" width="25.42578125" bestFit="1" customWidth="1"/>
  </cols>
  <sheetData>
    <row r="1" spans="1:8" x14ac:dyDescent="0.2">
      <c r="A1" t="s">
        <v>2087</v>
      </c>
      <c r="B1" t="s">
        <v>12</v>
      </c>
      <c r="C1" t="s">
        <v>2088</v>
      </c>
      <c r="D1" t="s">
        <v>16</v>
      </c>
      <c r="E1" t="s">
        <v>2247</v>
      </c>
      <c r="F1" s="650" t="s">
        <v>2089</v>
      </c>
      <c r="G1" t="s">
        <v>2091</v>
      </c>
      <c r="H1" t="s">
        <v>2092</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General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2" ma:contentTypeDescription="Create a new document." ma:contentTypeScope="" ma:versionID="f1dac229dcbd775860ea0e574ec3575e">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3b84421ff6d8d238af3d8b14366fb6ad"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customXml/itemProps2.xml><?xml version="1.0" encoding="utf-8"?>
<ds:datastoreItem xmlns:ds="http://schemas.openxmlformats.org/officeDocument/2006/customXml" ds:itemID="{9085E940-4E92-42B9-904F-87734D2A2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5767C9-9ADE-4E19-9343-44A6D74F10F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2025-08-12T12:50:03Z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